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9075"/>
  </bookViews>
  <sheets>
    <sheet name="2016" sheetId="15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25" i="15" l="1"/>
  <c r="D59" i="15" l="1"/>
  <c r="D32" i="15" l="1"/>
  <c r="D66" i="15" l="1"/>
  <c r="D65" i="15"/>
  <c r="D56" i="15"/>
  <c r="D55" i="15"/>
  <c r="D46" i="15"/>
  <c r="D45" i="15"/>
  <c r="D17" i="15"/>
  <c r="D13" i="15"/>
  <c r="D74" i="15" l="1"/>
  <c r="D64" i="15"/>
  <c r="D54" i="15"/>
  <c r="D11" i="15" l="1"/>
  <c r="D10" i="15"/>
  <c r="D9" i="15"/>
  <c r="D21" i="15" l="1"/>
  <c r="D70" i="15"/>
  <c r="D60" i="15"/>
  <c r="D22" i="15"/>
  <c r="D71" i="15"/>
  <c r="D67" i="15"/>
  <c r="D61" i="15"/>
  <c r="D58" i="15" s="1"/>
  <c r="D62" i="15" s="1"/>
  <c r="D57" i="15"/>
  <c r="D51" i="15"/>
  <c r="D50" i="15"/>
  <c r="D47" i="15"/>
  <c r="D23" i="15"/>
  <c r="D16" i="15"/>
  <c r="D40" i="15" s="1"/>
  <c r="D12" i="15"/>
  <c r="D76" i="15" s="1"/>
  <c r="D8" i="15"/>
  <c r="D75" i="15" s="1"/>
  <c r="D48" i="15" l="1"/>
  <c r="D52" i="15" s="1"/>
  <c r="D68" i="15"/>
  <c r="D72" i="15" s="1"/>
  <c r="D20" i="15"/>
  <c r="D77" i="15"/>
  <c r="D78" i="15" s="1"/>
  <c r="D41" i="15"/>
  <c r="D24" i="15" s="1"/>
  <c r="D42" i="15" l="1"/>
  <c r="D79" i="15"/>
  <c r="D80" i="15" s="1"/>
  <c r="D81" i="15" l="1"/>
</calcChain>
</file>

<file path=xl/sharedStrings.xml><?xml version="1.0" encoding="utf-8"?>
<sst xmlns="http://schemas.openxmlformats.org/spreadsheetml/2006/main" count="160" uniqueCount="134">
  <si>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</si>
  <si>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</si>
  <si>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</si>
  <si>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</si>
  <si>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</si>
  <si>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</si>
  <si>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</si>
  <si>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</si>
  <si>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</si>
  <si>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</si>
  <si>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</si>
  <si>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</si>
  <si>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</si>
  <si>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</si>
  <si>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</si>
  <si>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</si>
  <si>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</si>
  <si>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</si>
  <si>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</si>
  <si>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</si>
  <si>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</si>
  <si>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</si>
  <si>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</si>
  <si>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</si>
  <si>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</si>
  <si>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</si>
  <si>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</si>
  <si>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</si>
  <si>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</si>
  <si>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</si>
  <si>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</si>
  <si>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</si>
  <si>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</si>
  <si>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</si>
  <si>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</si>
  <si>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</si>
  <si>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</si>
  <si>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</si>
  <si>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</si>
  <si>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</si>
  <si>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</si>
  <si>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</si>
  <si>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</si>
  <si>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</si>
  <si>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</si>
  <si>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</si>
  <si>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</si>
  <si>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</si>
  <si>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</si>
  <si>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</si>
  <si>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</si>
  <si>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</si>
  <si>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</si>
  <si>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</si>
  <si>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</si>
  <si>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</si>
  <si>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</si>
  <si>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</si>
  <si>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</si>
  <si>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</si>
  <si>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</si>
  <si>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</si>
  <si>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</si>
  <si>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</si>
  <si>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</si>
  <si>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</si>
  <si>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</si>
  <si>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</si>
  <si>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</si>
  <si>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</si>
  <si>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</si>
  <si>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</si>
  <si>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</si>
  <si>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</si>
  <si>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</si>
  <si>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</si>
  <si>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</si>
  <si>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</si>
  <si>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</si>
  <si>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</si>
  <si>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</si>
  <si>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</si>
  <si>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</si>
  <si>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</si>
  <si>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</si>
  <si>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</si>
  <si>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</si>
  <si>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</si>
  <si>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</si>
  <si>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</si>
  <si>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</si>
  <si>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</si>
  <si>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</si>
  <si>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</si>
  <si>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</si>
  <si>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</si>
  <si>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</si>
  <si>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</si>
  <si>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</si>
  <si>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</si>
  <si>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</si>
  <si>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</si>
  <si>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</si>
  <si>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</si>
  <si>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</si>
  <si>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</si>
  <si>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</si>
  <si>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</si>
  <si>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</si>
  <si>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</si>
  <si>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</si>
  <si>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</si>
  <si>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</si>
  <si>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</si>
  <si>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ул. Громова, 11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</si>
  <si>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</si>
  <si>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</si>
  <si>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</si>
  <si>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</si>
  <si>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</si>
  <si>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</si>
  <si>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</si>
  <si>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</si>
  <si>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Отчет о поступлении и использовании денежных средств</t>
  </si>
  <si>
    <t>Содержание придомовой территории</t>
  </si>
  <si>
    <t>Уборка придомовой территории и уход за цветочными клумбами</t>
  </si>
  <si>
    <t>Транспортные услуги по вывозу снега</t>
  </si>
  <si>
    <t>Уборка мест общего пользования</t>
  </si>
  <si>
    <t>01 января 2016 г</t>
  </si>
  <si>
    <t>31 декабря 2016 г</t>
  </si>
  <si>
    <t>Страхование и техническое освидетельствование лифтов</t>
  </si>
  <si>
    <t>Прочие расходы (сверхнормативные ОДН по ХВС)</t>
  </si>
  <si>
    <t>Аутсорсинг</t>
  </si>
  <si>
    <t>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</si>
</sst>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&#1079;&#1072;%202015%20&#1075;&#1086;&#1076;/&#1054;&#1090;&#1095;&#1077;&#1090;%20&#1043;&#1088;&#1086;&#1084;&#1086;&#1074;&#1072;,1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21">
          <cell r="D21">
            <v>145371.28000000003</v>
          </cell>
        </row>
        <row r="22">
          <cell r="D22">
            <v>3802.79</v>
          </cell>
        </row>
        <row r="23">
          <cell r="D23">
            <v>3500</v>
          </cell>
        </row>
        <row r="47">
          <cell r="D47">
            <v>2404.3099999999995</v>
          </cell>
        </row>
        <row r="67">
          <cell r="D67">
            <v>42972.260000000009</v>
          </cell>
        </row>
        <row r="81">
          <cell r="D81">
            <v>30619.081850000075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6"/>
  <sheetViews>
    <sheetView tabSelected="1" topLeftCell="A7" workbookViewId="0">
      <selection activeCell="I22" sqref="I22"/>
    </sheetView>
  </sheetViews>
  <sheetFormatPr defaultRowHeight="12.95" customHeight="1" x14ac:dyDescent="0.25"/>
  <cols>
    <col min="1" max="1" width="7.140625" style="1" customWidth="1"/>
    <col min="2" max="2" width="11.57031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 x14ac:dyDescent="0.25">
      <c r="A1" s="2" t="s">
        <v>123</v>
      </c>
    </row>
    <row r="2" spans="1:4" ht="12.95" customHeight="1" x14ac:dyDescent="0.25">
      <c r="A2" s="1" t="s">
        <v>0</v>
      </c>
      <c r="C2" s="1" t="s">
        <v>128</v>
      </c>
    </row>
    <row r="3" spans="1:4" ht="12.95" customHeight="1" x14ac:dyDescent="0.25">
      <c r="A3" s="1" t="s">
        <v>1</v>
      </c>
      <c r="C3" s="1" t="s">
        <v>129</v>
      </c>
    </row>
    <row r="4" spans="1:4" ht="12.95" customHeight="1" x14ac:dyDescent="0.25">
      <c r="A4" s="1" t="s">
        <v>2</v>
      </c>
      <c r="C4" s="1" t="s">
        <v>114</v>
      </c>
    </row>
    <row r="6" spans="1:4" ht="12.95" customHeight="1" x14ac:dyDescent="0.25">
      <c r="A6" s="6" t="s">
        <v>3</v>
      </c>
      <c r="B6" s="19" t="s">
        <v>4</v>
      </c>
      <c r="C6" s="19"/>
      <c r="D6" s="7" t="s">
        <v>5</v>
      </c>
    </row>
    <row r="7" spans="1:4" ht="12.95" customHeight="1" x14ac:dyDescent="0.25">
      <c r="A7" s="8" t="s">
        <v>6</v>
      </c>
      <c r="B7" s="20" t="s">
        <v>7</v>
      </c>
      <c r="C7" s="20"/>
      <c r="D7" s="9"/>
    </row>
    <row r="8" spans="1:4" ht="12.95" customHeight="1" x14ac:dyDescent="0.25">
      <c r="A8" s="10" t="s">
        <v>8</v>
      </c>
      <c r="B8" s="21" t="s">
        <v>9</v>
      </c>
      <c r="C8" s="21"/>
      <c r="D8" s="11">
        <f>SUM(D9:D11)</f>
        <v>152674.07000000004</v>
      </c>
    </row>
    <row r="9" spans="1:4" ht="12.95" customHeight="1" x14ac:dyDescent="0.25">
      <c r="A9" s="10" t="s">
        <v>10</v>
      </c>
      <c r="B9" s="12"/>
      <c r="C9" s="13" t="s">
        <v>115</v>
      </c>
      <c r="D9" s="11">
        <f>'[1]2015'!$D$21</f>
        <v>145371.28000000003</v>
      </c>
    </row>
    <row r="10" spans="1:4" ht="12.95" customHeight="1" x14ac:dyDescent="0.25">
      <c r="A10" s="10" t="s">
        <v>11</v>
      </c>
      <c r="B10" s="13"/>
      <c r="C10" s="13" t="s">
        <v>116</v>
      </c>
      <c r="D10" s="11">
        <f>'[1]2015'!$D$22</f>
        <v>3802.79</v>
      </c>
    </row>
    <row r="11" spans="1:4" ht="12.95" customHeight="1" x14ac:dyDescent="0.25">
      <c r="A11" s="10" t="s">
        <v>12</v>
      </c>
      <c r="B11" s="13"/>
      <c r="C11" s="13" t="s">
        <v>13</v>
      </c>
      <c r="D11" s="11">
        <f>'[1]2015'!$D$23</f>
        <v>3500</v>
      </c>
    </row>
    <row r="12" spans="1:4" ht="12.95" customHeight="1" x14ac:dyDescent="0.25">
      <c r="A12" s="10" t="s">
        <v>14</v>
      </c>
      <c r="B12" s="13" t="s">
        <v>15</v>
      </c>
      <c r="C12" s="13"/>
      <c r="D12" s="11">
        <f>SUM(D13:D15)</f>
        <v>999143.99000000011</v>
      </c>
    </row>
    <row r="13" spans="1:4" ht="12.95" customHeight="1" x14ac:dyDescent="0.25">
      <c r="A13" s="10" t="s">
        <v>16</v>
      </c>
      <c r="B13" s="13"/>
      <c r="C13" s="13" t="s">
        <v>117</v>
      </c>
      <c r="D13" s="11">
        <f>-499.84+947305.15</f>
        <v>946805.31</v>
      </c>
    </row>
    <row r="14" spans="1:4" ht="12.95" customHeight="1" x14ac:dyDescent="0.25">
      <c r="A14" s="10" t="s">
        <v>17</v>
      </c>
      <c r="B14" s="13"/>
      <c r="C14" s="13" t="s">
        <v>118</v>
      </c>
      <c r="D14" s="11">
        <v>4488.68</v>
      </c>
    </row>
    <row r="15" spans="1:4" ht="12.95" customHeight="1" x14ac:dyDescent="0.25">
      <c r="A15" s="10" t="s">
        <v>18</v>
      </c>
      <c r="B15" s="13"/>
      <c r="C15" s="13" t="s">
        <v>19</v>
      </c>
      <c r="D15" s="11">
        <v>47850</v>
      </c>
    </row>
    <row r="16" spans="1:4" ht="12.95" customHeight="1" x14ac:dyDescent="0.25">
      <c r="A16" s="10" t="s">
        <v>20</v>
      </c>
      <c r="B16" s="13" t="s">
        <v>21</v>
      </c>
      <c r="C16" s="13"/>
      <c r="D16" s="11">
        <f>SUM(D17:D19)</f>
        <v>951930.42</v>
      </c>
    </row>
    <row r="17" spans="1:5" ht="12.95" customHeight="1" x14ac:dyDescent="0.25">
      <c r="A17" s="10" t="s">
        <v>22</v>
      </c>
      <c r="B17" s="13"/>
      <c r="C17" s="13" t="s">
        <v>119</v>
      </c>
      <c r="D17" s="11">
        <f>904080.42</f>
        <v>904080.42</v>
      </c>
    </row>
    <row r="18" spans="1:5" ht="12.95" customHeight="1" x14ac:dyDescent="0.25">
      <c r="A18" s="10" t="s">
        <v>23</v>
      </c>
      <c r="B18" s="13"/>
      <c r="C18" s="13" t="s">
        <v>120</v>
      </c>
      <c r="D18" s="11">
        <v>0</v>
      </c>
    </row>
    <row r="19" spans="1:5" ht="12.95" customHeight="1" x14ac:dyDescent="0.25">
      <c r="A19" s="10" t="s">
        <v>24</v>
      </c>
      <c r="B19" s="13"/>
      <c r="C19" s="13" t="s">
        <v>25</v>
      </c>
      <c r="D19" s="11">
        <v>47850</v>
      </c>
    </row>
    <row r="20" spans="1:5" ht="12.95" customHeight="1" x14ac:dyDescent="0.25">
      <c r="A20" s="10" t="s">
        <v>26</v>
      </c>
      <c r="B20" s="21" t="s">
        <v>27</v>
      </c>
      <c r="C20" s="21"/>
      <c r="D20" s="11">
        <f>SUM(D21:D23)</f>
        <v>199887.64000000004</v>
      </c>
      <c r="E20" s="3"/>
    </row>
    <row r="21" spans="1:5" ht="12.95" customHeight="1" x14ac:dyDescent="0.25">
      <c r="A21" s="10" t="s">
        <v>28</v>
      </c>
      <c r="B21" s="13"/>
      <c r="C21" s="13" t="s">
        <v>121</v>
      </c>
      <c r="D21" s="11">
        <f>D9+D13-D17</f>
        <v>188096.17000000004</v>
      </c>
    </row>
    <row r="22" spans="1:5" ht="12.95" customHeight="1" x14ac:dyDescent="0.25">
      <c r="A22" s="10" t="s">
        <v>29</v>
      </c>
      <c r="B22" s="13"/>
      <c r="C22" s="13" t="s">
        <v>122</v>
      </c>
      <c r="D22" s="11">
        <f>D10+D14-D18</f>
        <v>8291.4700000000012</v>
      </c>
    </row>
    <row r="23" spans="1:5" ht="12.95" customHeight="1" x14ac:dyDescent="0.25">
      <c r="A23" s="10" t="s">
        <v>30</v>
      </c>
      <c r="B23" s="13"/>
      <c r="C23" s="13" t="s">
        <v>31</v>
      </c>
      <c r="D23" s="11">
        <f>D11+D15-D19</f>
        <v>3500</v>
      </c>
    </row>
    <row r="24" spans="1:5" ht="12.95" customHeight="1" x14ac:dyDescent="0.25">
      <c r="A24" s="10" t="s">
        <v>32</v>
      </c>
      <c r="B24" s="13" t="s">
        <v>33</v>
      </c>
      <c r="C24" s="13"/>
      <c r="D24" s="11">
        <f>D25+D27+D28+D29+D30+D31+D32+D33+D34+D35+D36+D37+D38+D39+D40+D41+D26</f>
        <v>725464.98549999995</v>
      </c>
    </row>
    <row r="25" spans="1:5" ht="12.95" customHeight="1" x14ac:dyDescent="0.25">
      <c r="A25" s="10" t="s">
        <v>34</v>
      </c>
      <c r="B25" s="13"/>
      <c r="C25" s="13" t="s">
        <v>35</v>
      </c>
      <c r="D25" s="11">
        <f>30450+9098.6</f>
        <v>39548.6</v>
      </c>
    </row>
    <row r="26" spans="1:5" s="1" customFormat="1" ht="12.95" customHeight="1" x14ac:dyDescent="0.2">
      <c r="A26" s="10" t="s">
        <v>36</v>
      </c>
      <c r="B26" s="13"/>
      <c r="C26" s="13" t="s">
        <v>101</v>
      </c>
      <c r="D26" s="11">
        <v>0</v>
      </c>
    </row>
    <row r="27" spans="1:5" s="1" customFormat="1" ht="12.95" customHeight="1" x14ac:dyDescent="0.2">
      <c r="A27" s="10" t="s">
        <v>38</v>
      </c>
      <c r="B27" s="12"/>
      <c r="C27" s="13" t="s">
        <v>37</v>
      </c>
      <c r="D27" s="11">
        <v>370722.6</v>
      </c>
    </row>
    <row r="28" spans="1:5" s="1" customFormat="1" ht="12.95" customHeight="1" x14ac:dyDescent="0.2">
      <c r="A28" s="10" t="s">
        <v>39</v>
      </c>
      <c r="B28" s="13"/>
      <c r="C28" s="13" t="s">
        <v>127</v>
      </c>
      <c r="D28" s="11">
        <v>97057.87</v>
      </c>
    </row>
    <row r="29" spans="1:5" s="1" customFormat="1" ht="12.95" customHeight="1" x14ac:dyDescent="0.2">
      <c r="A29" s="10" t="s">
        <v>40</v>
      </c>
      <c r="B29" s="13"/>
      <c r="C29" s="13" t="s">
        <v>90</v>
      </c>
      <c r="D29" s="11">
        <v>52976.89</v>
      </c>
    </row>
    <row r="30" spans="1:5" s="1" customFormat="1" ht="12.95" customHeight="1" x14ac:dyDescent="0.2">
      <c r="A30" s="10" t="s">
        <v>41</v>
      </c>
      <c r="B30" s="13"/>
      <c r="C30" s="17" t="s">
        <v>126</v>
      </c>
      <c r="D30" s="16">
        <v>9862.5</v>
      </c>
    </row>
    <row r="31" spans="1:5" s="1" customFormat="1" ht="12.95" customHeight="1" x14ac:dyDescent="0.2">
      <c r="A31" s="10" t="s">
        <v>43</v>
      </c>
      <c r="B31" s="13"/>
      <c r="C31" s="13" t="s">
        <v>91</v>
      </c>
      <c r="D31" s="16">
        <v>0</v>
      </c>
    </row>
    <row r="32" spans="1:5" s="1" customFormat="1" ht="12.95" customHeight="1" x14ac:dyDescent="0.2">
      <c r="A32" s="10" t="s">
        <v>44</v>
      </c>
      <c r="B32" s="13"/>
      <c r="C32" s="18" t="s">
        <v>130</v>
      </c>
      <c r="D32" s="16">
        <f>1200+8400</f>
        <v>9600</v>
      </c>
    </row>
    <row r="33" spans="1:4" s="1" customFormat="1" ht="12.95" customHeight="1" x14ac:dyDescent="0.2">
      <c r="A33" s="10" t="s">
        <v>102</v>
      </c>
      <c r="B33" s="13"/>
      <c r="C33" s="12" t="s">
        <v>131</v>
      </c>
      <c r="D33" s="16">
        <v>6442.63</v>
      </c>
    </row>
    <row r="34" spans="1:4" s="1" customFormat="1" ht="12.95" customHeight="1" x14ac:dyDescent="0.2">
      <c r="A34" s="10" t="s">
        <v>45</v>
      </c>
      <c r="B34" s="13"/>
      <c r="C34" s="18" t="s">
        <v>84</v>
      </c>
      <c r="D34" s="16">
        <v>3030</v>
      </c>
    </row>
    <row r="35" spans="1:4" s="1" customFormat="1" ht="12.95" customHeight="1" x14ac:dyDescent="0.2">
      <c r="A35" s="10" t="s">
        <v>85</v>
      </c>
      <c r="B35" s="12"/>
      <c r="C35" s="12" t="s">
        <v>132</v>
      </c>
      <c r="D35" s="16">
        <v>24918.639999999999</v>
      </c>
    </row>
    <row r="36" spans="1:4" s="1" customFormat="1" ht="12.95" customHeight="1" x14ac:dyDescent="0.2">
      <c r="A36" s="10" t="s">
        <v>88</v>
      </c>
      <c r="B36" s="12"/>
      <c r="C36" s="12" t="s">
        <v>89</v>
      </c>
      <c r="D36" s="16">
        <v>0</v>
      </c>
    </row>
    <row r="37" spans="1:4" s="1" customFormat="1" ht="12.95" customHeight="1" x14ac:dyDescent="0.2">
      <c r="A37" s="10" t="s">
        <v>93</v>
      </c>
      <c r="B37" s="12"/>
      <c r="C37" s="12" t="s">
        <v>133</v>
      </c>
      <c r="D37" s="16">
        <v>1635</v>
      </c>
    </row>
    <row r="38" spans="1:4" s="1" customFormat="1" ht="12.95" customHeight="1" x14ac:dyDescent="0.2">
      <c r="A38" s="10" t="s">
        <v>94</v>
      </c>
      <c r="B38" s="12"/>
      <c r="C38" s="13" t="s">
        <v>92</v>
      </c>
      <c r="D38" s="16">
        <v>0</v>
      </c>
    </row>
    <row r="39" spans="1:4" s="1" customFormat="1" ht="12.95" customHeight="1" x14ac:dyDescent="0.2">
      <c r="A39" s="10" t="s">
        <v>95</v>
      </c>
      <c r="B39" s="12"/>
      <c r="C39" s="13" t="s">
        <v>42</v>
      </c>
      <c r="D39" s="16">
        <v>15459.78</v>
      </c>
    </row>
    <row r="40" spans="1:4" s="1" customFormat="1" ht="12.95" customHeight="1" x14ac:dyDescent="0.2">
      <c r="A40" s="10" t="s">
        <v>96</v>
      </c>
      <c r="B40" s="12"/>
      <c r="C40" s="12" t="s">
        <v>86</v>
      </c>
      <c r="D40" s="16">
        <f>D16*1.5%</f>
        <v>14278.9563</v>
      </c>
    </row>
    <row r="41" spans="1:4" s="1" customFormat="1" ht="12.95" customHeight="1" x14ac:dyDescent="0.2">
      <c r="A41" s="10" t="s">
        <v>97</v>
      </c>
      <c r="B41" s="12"/>
      <c r="C41" s="12" t="s">
        <v>46</v>
      </c>
      <c r="D41" s="16">
        <f>D12*8%</f>
        <v>79931.51920000001</v>
      </c>
    </row>
    <row r="42" spans="1:4" s="1" customFormat="1" ht="12.95" customHeight="1" x14ac:dyDescent="0.2">
      <c r="A42" s="10" t="s">
        <v>47</v>
      </c>
      <c r="B42" s="12" t="s">
        <v>48</v>
      </c>
      <c r="C42" s="12"/>
      <c r="D42" s="16">
        <f>D16-D24</f>
        <v>226465.43450000009</v>
      </c>
    </row>
    <row r="43" spans="1:4" s="1" customFormat="1" ht="12.95" customHeight="1" x14ac:dyDescent="0.2">
      <c r="A43" s="14" t="s">
        <v>50</v>
      </c>
      <c r="B43" s="8" t="s">
        <v>124</v>
      </c>
      <c r="C43" s="8"/>
      <c r="D43" s="16"/>
    </row>
    <row r="44" spans="1:4" s="1" customFormat="1" ht="12.95" customHeight="1" x14ac:dyDescent="0.2">
      <c r="A44" s="10" t="s">
        <v>51</v>
      </c>
      <c r="B44" s="12" t="s">
        <v>9</v>
      </c>
      <c r="C44" s="12"/>
      <c r="D44" s="16">
        <v>0</v>
      </c>
    </row>
    <row r="45" spans="1:4" s="1" customFormat="1" ht="12.95" customHeight="1" x14ac:dyDescent="0.2">
      <c r="A45" s="10" t="s">
        <v>52</v>
      </c>
      <c r="B45" s="12" t="s">
        <v>15</v>
      </c>
      <c r="C45" s="12"/>
      <c r="D45" s="16">
        <f>523.51+109950.64</f>
        <v>110474.15</v>
      </c>
    </row>
    <row r="46" spans="1:4" s="1" customFormat="1" ht="12.95" customHeight="1" x14ac:dyDescent="0.2">
      <c r="A46" s="10" t="s">
        <v>53</v>
      </c>
      <c r="B46" s="12" t="s">
        <v>21</v>
      </c>
      <c r="C46" s="12"/>
      <c r="D46" s="16">
        <f>85694.11</f>
        <v>85694.11</v>
      </c>
    </row>
    <row r="47" spans="1:4" s="1" customFormat="1" ht="12.95" customHeight="1" x14ac:dyDescent="0.2">
      <c r="A47" s="10" t="s">
        <v>54</v>
      </c>
      <c r="B47" s="12" t="s">
        <v>27</v>
      </c>
      <c r="C47" s="12"/>
      <c r="D47" s="16">
        <f>D44+D45-D46</f>
        <v>24780.039999999994</v>
      </c>
    </row>
    <row r="48" spans="1:4" s="1" customFormat="1" ht="12.95" customHeight="1" x14ac:dyDescent="0.2">
      <c r="A48" s="10" t="s">
        <v>55</v>
      </c>
      <c r="B48" s="12" t="s">
        <v>33</v>
      </c>
      <c r="C48" s="12"/>
      <c r="D48" s="16">
        <f>SUM(D49:D51)</f>
        <v>154662.09365</v>
      </c>
    </row>
    <row r="49" spans="1:4" s="1" customFormat="1" ht="12.95" customHeight="1" x14ac:dyDescent="0.2">
      <c r="A49" s="10" t="s">
        <v>56</v>
      </c>
      <c r="B49" s="12"/>
      <c r="C49" s="12" t="s">
        <v>125</v>
      </c>
      <c r="D49" s="16">
        <v>144538.75</v>
      </c>
    </row>
    <row r="50" spans="1:4" s="1" customFormat="1" ht="12.95" customHeight="1" x14ac:dyDescent="0.2">
      <c r="A50" s="10" t="s">
        <v>57</v>
      </c>
      <c r="B50" s="12"/>
      <c r="C50" s="12" t="s">
        <v>86</v>
      </c>
      <c r="D50" s="16">
        <f>D46*1.5%</f>
        <v>1285.41165</v>
      </c>
    </row>
    <row r="51" spans="1:4" s="1" customFormat="1" ht="12.95" customHeight="1" x14ac:dyDescent="0.2">
      <c r="A51" s="10" t="s">
        <v>58</v>
      </c>
      <c r="B51" s="12"/>
      <c r="C51" s="12" t="s">
        <v>46</v>
      </c>
      <c r="D51" s="16">
        <f>D45*8%</f>
        <v>8837.9319999999989</v>
      </c>
    </row>
    <row r="52" spans="1:4" s="1" customFormat="1" ht="12.95" customHeight="1" x14ac:dyDescent="0.2">
      <c r="A52" s="10" t="s">
        <v>59</v>
      </c>
      <c r="B52" s="12" t="s">
        <v>48</v>
      </c>
      <c r="C52" s="12"/>
      <c r="D52" s="16">
        <f>D46-D48</f>
        <v>-68967.983649999995</v>
      </c>
    </row>
    <row r="53" spans="1:4" s="1" customFormat="1" ht="12.95" customHeight="1" x14ac:dyDescent="0.2">
      <c r="A53" s="14" t="s">
        <v>60</v>
      </c>
      <c r="B53" s="8" t="s">
        <v>76</v>
      </c>
      <c r="C53" s="8"/>
      <c r="D53" s="16"/>
    </row>
    <row r="54" spans="1:4" s="1" customFormat="1" ht="12.95" customHeight="1" x14ac:dyDescent="0.2">
      <c r="A54" s="10" t="s">
        <v>61</v>
      </c>
      <c r="B54" s="12" t="s">
        <v>9</v>
      </c>
      <c r="C54" s="12"/>
      <c r="D54" s="16">
        <f>'[1]2015'!$D$47</f>
        <v>2404.3099999999995</v>
      </c>
    </row>
    <row r="55" spans="1:4" s="1" customFormat="1" ht="12.95" customHeight="1" x14ac:dyDescent="0.2">
      <c r="A55" s="10" t="s">
        <v>62</v>
      </c>
      <c r="B55" s="12" t="s">
        <v>15</v>
      </c>
      <c r="C55" s="12"/>
      <c r="D55" s="16">
        <f>84.39+17809.67</f>
        <v>17894.059999999998</v>
      </c>
    </row>
    <row r="56" spans="1:4" s="1" customFormat="1" ht="12.95" customHeight="1" x14ac:dyDescent="0.2">
      <c r="A56" s="10" t="s">
        <v>63</v>
      </c>
      <c r="B56" s="12" t="s">
        <v>21</v>
      </c>
      <c r="C56" s="12"/>
      <c r="D56" s="16">
        <f>-25.78+16614.6</f>
        <v>16588.82</v>
      </c>
    </row>
    <row r="57" spans="1:4" s="1" customFormat="1" ht="12.95" customHeight="1" x14ac:dyDescent="0.2">
      <c r="A57" s="10" t="s">
        <v>64</v>
      </c>
      <c r="B57" s="12" t="s">
        <v>27</v>
      </c>
      <c r="C57" s="12"/>
      <c r="D57" s="16">
        <f>D54+D55-D56</f>
        <v>3709.5499999999956</v>
      </c>
    </row>
    <row r="58" spans="1:4" s="1" customFormat="1" ht="12.95" customHeight="1" x14ac:dyDescent="0.2">
      <c r="A58" s="10" t="s">
        <v>65</v>
      </c>
      <c r="B58" s="12" t="s">
        <v>33</v>
      </c>
      <c r="C58" s="12"/>
      <c r="D58" s="16">
        <f>SUM(D59:D61)</f>
        <v>21770.357099999997</v>
      </c>
    </row>
    <row r="59" spans="1:4" s="1" customFormat="1" ht="12.95" customHeight="1" x14ac:dyDescent="0.2">
      <c r="A59" s="10" t="s">
        <v>66</v>
      </c>
      <c r="B59" s="12"/>
      <c r="C59" s="12" t="s">
        <v>49</v>
      </c>
      <c r="D59" s="16">
        <f>12740+5000+2350</f>
        <v>20090</v>
      </c>
    </row>
    <row r="60" spans="1:4" s="1" customFormat="1" ht="12.95" customHeight="1" x14ac:dyDescent="0.2">
      <c r="A60" s="10" t="s">
        <v>67</v>
      </c>
      <c r="B60" s="12"/>
      <c r="C60" s="12" t="s">
        <v>86</v>
      </c>
      <c r="D60" s="16">
        <f>D56*1.5%</f>
        <v>248.83229999999998</v>
      </c>
    </row>
    <row r="61" spans="1:4" s="1" customFormat="1" ht="12.95" customHeight="1" x14ac:dyDescent="0.2">
      <c r="A61" s="10" t="s">
        <v>87</v>
      </c>
      <c r="B61" s="12"/>
      <c r="C61" s="12" t="s">
        <v>46</v>
      </c>
      <c r="D61" s="16">
        <f>D55*8%</f>
        <v>1431.5247999999999</v>
      </c>
    </row>
    <row r="62" spans="1:4" s="1" customFormat="1" ht="12.95" customHeight="1" x14ac:dyDescent="0.2">
      <c r="A62" s="10" t="s">
        <v>68</v>
      </c>
      <c r="B62" s="12" t="s">
        <v>48</v>
      </c>
      <c r="C62" s="12"/>
      <c r="D62" s="16">
        <f>D56-D58</f>
        <v>-5181.5370999999977</v>
      </c>
    </row>
    <row r="63" spans="1:4" s="1" customFormat="1" ht="12.95" customHeight="1" x14ac:dyDescent="0.2">
      <c r="A63" s="14" t="s">
        <v>69</v>
      </c>
      <c r="B63" s="8" t="s">
        <v>103</v>
      </c>
      <c r="C63" s="8"/>
      <c r="D63" s="16"/>
    </row>
    <row r="64" spans="1:4" s="1" customFormat="1" ht="12.95" customHeight="1" x14ac:dyDescent="0.2">
      <c r="A64" s="10" t="s">
        <v>77</v>
      </c>
      <c r="B64" s="12" t="s">
        <v>9</v>
      </c>
      <c r="C64" s="12"/>
      <c r="D64" s="16">
        <f>'[1]2015'!$D$67</f>
        <v>42972.260000000009</v>
      </c>
    </row>
    <row r="65" spans="1:4" s="1" customFormat="1" ht="12.95" customHeight="1" x14ac:dyDescent="0.2">
      <c r="A65" s="10" t="s">
        <v>78</v>
      </c>
      <c r="B65" s="12" t="s">
        <v>15</v>
      </c>
      <c r="C65" s="12"/>
      <c r="D65" s="16">
        <f>1441.9+304319.89</f>
        <v>305761.79000000004</v>
      </c>
    </row>
    <row r="66" spans="1:4" s="1" customFormat="1" ht="12.95" customHeight="1" x14ac:dyDescent="0.2">
      <c r="A66" s="10" t="s">
        <v>79</v>
      </c>
      <c r="B66" s="12" t="s">
        <v>21</v>
      </c>
      <c r="C66" s="12"/>
      <c r="D66" s="16">
        <f>-199.23+286419.65</f>
        <v>286220.42000000004</v>
      </c>
    </row>
    <row r="67" spans="1:4" s="1" customFormat="1" ht="12.95" customHeight="1" x14ac:dyDescent="0.2">
      <c r="A67" s="10" t="s">
        <v>80</v>
      </c>
      <c r="B67" s="12" t="s">
        <v>27</v>
      </c>
      <c r="C67" s="12"/>
      <c r="D67" s="16">
        <f>D64+D65-D66</f>
        <v>62513.630000000005</v>
      </c>
    </row>
    <row r="68" spans="1:4" s="1" customFormat="1" ht="12.95" customHeight="1" x14ac:dyDescent="0.2">
      <c r="A68" s="10" t="s">
        <v>81</v>
      </c>
      <c r="B68" s="12" t="s">
        <v>33</v>
      </c>
      <c r="C68" s="12"/>
      <c r="D68" s="16">
        <f>SUM(D69:D71)</f>
        <v>348734.04949999996</v>
      </c>
    </row>
    <row r="69" spans="1:4" s="1" customFormat="1" ht="12.95" customHeight="1" x14ac:dyDescent="0.2">
      <c r="A69" s="10" t="s">
        <v>82</v>
      </c>
      <c r="B69" s="12"/>
      <c r="C69" s="12" t="s">
        <v>49</v>
      </c>
      <c r="D69" s="16">
        <v>319979.8</v>
      </c>
    </row>
    <row r="70" spans="1:4" s="1" customFormat="1" ht="12.95" customHeight="1" x14ac:dyDescent="0.2">
      <c r="A70" s="10" t="s">
        <v>83</v>
      </c>
      <c r="B70" s="12"/>
      <c r="C70" s="12" t="s">
        <v>86</v>
      </c>
      <c r="D70" s="16">
        <f>D66*1.5%</f>
        <v>4293.3063000000002</v>
      </c>
    </row>
    <row r="71" spans="1:4" s="1" customFormat="1" ht="12.95" customHeight="1" x14ac:dyDescent="0.2">
      <c r="A71" s="10" t="s">
        <v>100</v>
      </c>
      <c r="B71" s="12"/>
      <c r="C71" s="12" t="s">
        <v>46</v>
      </c>
      <c r="D71" s="16">
        <f>D65*8%</f>
        <v>24460.943200000005</v>
      </c>
    </row>
    <row r="72" spans="1:4" s="1" customFormat="1" ht="12.95" customHeight="1" x14ac:dyDescent="0.2">
      <c r="A72" s="10" t="s">
        <v>104</v>
      </c>
      <c r="B72" s="12" t="s">
        <v>48</v>
      </c>
      <c r="C72" s="12"/>
      <c r="D72" s="16">
        <f>D66-D68</f>
        <v>-62513.629499999923</v>
      </c>
    </row>
    <row r="73" spans="1:4" s="1" customFormat="1" ht="12.95" customHeight="1" x14ac:dyDescent="0.2">
      <c r="A73" s="14" t="s">
        <v>105</v>
      </c>
      <c r="B73" s="8" t="s">
        <v>70</v>
      </c>
      <c r="C73" s="8"/>
      <c r="D73" s="16"/>
    </row>
    <row r="74" spans="1:4" s="1" customFormat="1" ht="12.95" customHeight="1" x14ac:dyDescent="0.2">
      <c r="A74" s="10" t="s">
        <v>106</v>
      </c>
      <c r="B74" s="15" t="s">
        <v>98</v>
      </c>
      <c r="C74" s="15"/>
      <c r="D74" s="16">
        <f>'[1]2015'!$D$81</f>
        <v>30619.081850000075</v>
      </c>
    </row>
    <row r="75" spans="1:4" s="1" customFormat="1" ht="12.95" customHeight="1" x14ac:dyDescent="0.2">
      <c r="A75" s="10" t="s">
        <v>107</v>
      </c>
      <c r="B75" s="12" t="s">
        <v>71</v>
      </c>
      <c r="C75" s="12"/>
      <c r="D75" s="16">
        <f>D8+D44+D54+D64</f>
        <v>198050.64000000004</v>
      </c>
    </row>
    <row r="76" spans="1:4" s="1" customFormat="1" ht="12.95" customHeight="1" x14ac:dyDescent="0.2">
      <c r="A76" s="10" t="s">
        <v>108</v>
      </c>
      <c r="B76" s="12" t="s">
        <v>72</v>
      </c>
      <c r="C76" s="12"/>
      <c r="D76" s="16">
        <f>D12+D45+D55+D65</f>
        <v>1433273.9900000002</v>
      </c>
    </row>
    <row r="77" spans="1:4" s="1" customFormat="1" ht="12.95" customHeight="1" x14ac:dyDescent="0.2">
      <c r="A77" s="10" t="s">
        <v>109</v>
      </c>
      <c r="B77" s="12" t="s">
        <v>73</v>
      </c>
      <c r="C77" s="12"/>
      <c r="D77" s="11">
        <f>D16+D46+D56+D66</f>
        <v>1340433.77</v>
      </c>
    </row>
    <row r="78" spans="1:4" s="1" customFormat="1" ht="12.95" customHeight="1" x14ac:dyDescent="0.2">
      <c r="A78" s="10" t="s">
        <v>110</v>
      </c>
      <c r="B78" s="12" t="s">
        <v>74</v>
      </c>
      <c r="C78" s="12"/>
      <c r="D78" s="11">
        <f>D75+D76-D77</f>
        <v>290890.86000000034</v>
      </c>
    </row>
    <row r="79" spans="1:4" s="1" customFormat="1" ht="12.95" customHeight="1" x14ac:dyDescent="0.2">
      <c r="A79" s="10" t="s">
        <v>111</v>
      </c>
      <c r="B79" s="12" t="s">
        <v>33</v>
      </c>
      <c r="C79" s="12"/>
      <c r="D79" s="11">
        <f>D24+D48+D58+D68</f>
        <v>1250631.48575</v>
      </c>
    </row>
    <row r="80" spans="1:4" s="1" customFormat="1" ht="12.95" customHeight="1" x14ac:dyDescent="0.2">
      <c r="A80" s="10" t="s">
        <v>112</v>
      </c>
      <c r="B80" s="12" t="s">
        <v>75</v>
      </c>
      <c r="C80" s="12"/>
      <c r="D80" s="11">
        <f>D77-D79</f>
        <v>89802.284250000026</v>
      </c>
    </row>
    <row r="81" spans="1:4" s="1" customFormat="1" ht="12.95" customHeight="1" x14ac:dyDescent="0.2">
      <c r="A81" s="10" t="s">
        <v>113</v>
      </c>
      <c r="B81" s="12" t="s">
        <v>99</v>
      </c>
      <c r="C81" s="12"/>
      <c r="D81" s="11">
        <f>D74+D77-D79</f>
        <v>120421.36610000022</v>
      </c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  <row r="204" spans="1:4" s="1" customFormat="1" ht="12.95" customHeight="1" x14ac:dyDescent="0.2">
      <c r="A204" s="5"/>
      <c r="D204" s="4"/>
    </row>
    <row r="205" spans="1:4" s="1" customFormat="1" ht="12.95" customHeight="1" x14ac:dyDescent="0.2">
      <c r="A205" s="5"/>
      <c r="D205" s="4"/>
    </row>
    <row r="206" spans="1:4" s="1" customFormat="1" ht="12.95" customHeight="1" x14ac:dyDescent="0.2">
      <c r="A206" s="5"/>
      <c r="D206" s="4"/>
    </row>
  </sheetData>
  <mergeCells count="4">
    <mergeCell ref="B6:C6"/>
    <mergeCell ref="B7:C7"/>
    <mergeCell ref="B8:C8"/>
    <mergeCell ref="B20:C20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2017-03-28T12:09:16Z</dcterms:modified>
</cp:coreProperties>
</file>