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440" windowHeight="8895"/>
  </bookViews>
  <sheets>
    <sheet name="2017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11" i="16" l="1"/>
  <c r="B10" i="16"/>
  <c r="B9" i="16"/>
  <c r="B8" i="16"/>
  <c r="B7" i="16"/>
  <c r="B22" i="16" l="1"/>
  <c r="D34" i="15" l="1"/>
  <c r="D16" i="15" l="1"/>
  <c r="D22" i="15" l="1"/>
  <c r="D62" i="15" l="1"/>
  <c r="D52" i="15"/>
  <c r="D42" i="15"/>
  <c r="D17" i="15"/>
  <c r="D14" i="15"/>
  <c r="D13" i="15"/>
  <c r="D71" i="15" l="1"/>
  <c r="D11" i="15"/>
  <c r="D10" i="15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5" i="15" s="1"/>
  <c r="D49" i="15" s="1"/>
  <c r="D44" i="15"/>
  <c r="D74" i="15"/>
  <c r="D73" i="15"/>
  <c r="D72" i="15"/>
  <c r="D55" i="15" l="1"/>
  <c r="D59" i="15" s="1"/>
  <c r="D65" i="15"/>
  <c r="D69" i="15" s="1"/>
  <c r="D75" i="15"/>
  <c r="D37" i="15"/>
  <c r="D38" i="15"/>
  <c r="D21" i="15" l="1"/>
  <c r="D76" i="15" s="1"/>
  <c r="D39" i="15" l="1"/>
  <c r="D78" i="15"/>
  <c r="D77" i="15"/>
</calcChain>
</file>

<file path=xl/sharedStrings.xml><?xml version="1.0" encoding="utf-8"?>
<sst xmlns="http://schemas.openxmlformats.org/spreadsheetml/2006/main" count="174" uniqueCount="147">
  <si>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</si>
  <si>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</si>
  <si>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</si>
  <si>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</si>
  <si>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</si>
  <si>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</si>
  <si>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</si>
  <si>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</si>
  <si>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</si>
  <si>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</si>
  <si>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</si>
  <si>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</si>
  <si>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</si>
  <si>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</si>
  <si>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</si>
  <si>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</si>
  <si>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</si>
  <si>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</si>
  <si>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</si>
  <si>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</si>
  <si>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</si>
  <si>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</si>
  <si>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</si>
  <si>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</si>
  <si>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</si>
  <si>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</si>
  <si>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</si>
  <si>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</si>
  <si>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</si>
  <si>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</si>
  <si>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</si>
  <si>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</si>
  <si>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</si>
  <si>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</si>
  <si>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</si>
  <si>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</si>
  <si>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</si>
  <si>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</si>
  <si>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</si>
  <si>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</si>
  <si>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</si>
  <si>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</si>
  <si>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</si>
  <si>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</si>
  <si>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</si>
  <si>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</si>
  <si>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</si>
  <si>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</si>
  <si>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</si>
  <si>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</si>
  <si>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</si>
  <si>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</si>
  <si>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</si>
  <si>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</si>
  <si>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</si>
  <si>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</si>
  <si>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</si>
  <si>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</si>
  <si>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</si>
  <si>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</si>
  <si>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</si>
  <si>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</si>
  <si>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</si>
  <si>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</si>
  <si>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</si>
  <si>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</si>
  <si>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</si>
  <si>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</si>
  <si>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</si>
  <si>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</si>
  <si>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</si>
  <si>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</si>
  <si>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</si>
  <si>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</si>
  <si>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</si>
  <si>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</si>
  <si>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</si>
  <si>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</si>
  <si>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</si>
  <si>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</si>
  <si>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</si>
  <si>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</si>
  <si>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</si>
  <si>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</si>
  <si>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</si>
  <si>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</si>
  <si>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</si>
  <si>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</si>
  <si>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</si>
  <si>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</si>
  <si>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</si>
  <si>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</si>
  <si>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</si>
  <si>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</si>
  <si>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</si>
  <si>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</si>
  <si>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</si>
  <si>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</si>
  <si>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</si>
  <si>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</si>
  <si>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</si>
  <si>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</si>
  <si>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</si>
  <si>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</si>
  <si>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</si>
  <si>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</si>
  <si>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</si>
  <si>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</si>
  <si>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</si>
  <si>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Громова,11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</si>
  <si>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</si>
  <si>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</si>
  <si>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</si>
  <si>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</si>
  <si>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</si>
  <si>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</si>
  <si>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</si>
  <si>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</si>
  <si>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</si>
  <si>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</si>
  <si>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</si>
  <si>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</si>
  <si>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Обслуживание и заливка катка</t>
  </si>
  <si>
    <t xml:space="preserve">Техническое обслуживание </t>
  </si>
  <si>
    <t>Прочие расходы (Вывоз мусора на субботнике)</t>
  </si>
  <si>
    <t>Текущий ремонт, выполненный в 2017 году</t>
  </si>
  <si>
    <t>Наименование работ</t>
  </si>
  <si>
    <t>Громова,11</t>
  </si>
  <si>
    <t>Гидроизоляция примыканий подъездов</t>
  </si>
  <si>
    <t>Окраска скамьи со спинкой</t>
  </si>
  <si>
    <t>Окраска машины (МАФ)</t>
  </si>
  <si>
    <t>Окраска качели (МАФ)</t>
  </si>
  <si>
    <t>Окраска столика (МАФ)</t>
  </si>
  <si>
    <t>Замена уголков на подоконниках</t>
  </si>
  <si>
    <t>Смена пружины</t>
  </si>
  <si>
    <t xml:space="preserve">Окрашивание стен в ИТП </t>
  </si>
  <si>
    <t>Замена светильника на светильник с датчиком движения</t>
  </si>
  <si>
    <t>Замена патрона</t>
  </si>
  <si>
    <t>Итого</t>
  </si>
  <si>
    <t>Ремонт МПШ кв. 58,72</t>
  </si>
  <si>
    <t>Ремонт кровли над кв.58</t>
  </si>
  <si>
    <t>Окраска урн 1,2,3 п.</t>
  </si>
  <si>
    <t>Теплоизоляция труб отопления и ГВС в подвале</t>
  </si>
  <si>
    <t>Смена замков накладных на электрощитках первого этажа 1,2,3 п.</t>
  </si>
  <si>
    <t>Установка ковриков во входную гр. 1,2,3 подъездов</t>
  </si>
  <si>
    <t xml:space="preserve">Замена светильника ДРЛ-250 на подъезде </t>
  </si>
  <si>
    <t>Ремонт наружного освещения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</si>
</sst>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3;&#1088;&#1086;&#1084;&#1086;&#1074;&#1072;,1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2;&#1050;&#1044;%20&#1088;&#1072;&#1089;&#1095;&#1077;&#1090;-2017\&#1043;&#1088;&#1086;&#1084;&#1086;&#1074;&#1072;,11\&#1043;&#1088;&#1086;&#1084;&#1086;&#1074;&#1072;,11-&#1058;&#1056;\&#1057;&#1084;&#1077;&#1090;&#1072;%20&#1058;&#1056;-&#1052;&#1040;&#106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1">
          <cell r="D21">
            <v>188096.17000000004</v>
          </cell>
        </row>
        <row r="22">
          <cell r="D22">
            <v>8291.4700000000012</v>
          </cell>
        </row>
        <row r="23">
          <cell r="D23">
            <v>3500</v>
          </cell>
        </row>
        <row r="47">
          <cell r="D47">
            <v>24780.039999999994</v>
          </cell>
        </row>
        <row r="57">
          <cell r="D57">
            <v>3709.5499999999956</v>
          </cell>
        </row>
        <row r="67">
          <cell r="D67">
            <v>62513.630000000005</v>
          </cell>
        </row>
        <row r="81">
          <cell r="D81">
            <v>120421.36610000022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"/>
      <sheetName val="Ресурсы"/>
    </sheetNames>
    <sheetDataSet>
      <sheetData sheetId="0" refreshError="1">
        <row r="9">
          <cell r="L9">
            <v>2373.1754657049601</v>
          </cell>
        </row>
        <row r="10">
          <cell r="L10">
            <v>2142.64772303256</v>
          </cell>
        </row>
        <row r="11">
          <cell r="L11">
            <v>357.10795383876001</v>
          </cell>
        </row>
        <row r="12">
          <cell r="L12">
            <v>357.10795383876001</v>
          </cell>
        </row>
        <row r="13">
          <cell r="L13">
            <v>357.10795383876001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8"/>
  <sheetViews>
    <sheetView tabSelected="1" workbookViewId="0">
      <selection activeCell="D34" sqref="D3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107</v>
      </c>
    </row>
    <row r="4" spans="1:11" ht="12.95" customHeight="1" x14ac:dyDescent="0.25">
      <c r="A4" s="1" t="s">
        <v>1</v>
      </c>
      <c r="C4" s="1" t="s">
        <v>108</v>
      </c>
    </row>
    <row r="5" spans="1:11" ht="12.95" customHeight="1" x14ac:dyDescent="0.25">
      <c r="A5" s="1" t="s">
        <v>2</v>
      </c>
      <c r="C5" s="1" t="s">
        <v>109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110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290890.86000000004</v>
      </c>
    </row>
    <row r="10" spans="1:11" ht="12.95" customHeight="1" x14ac:dyDescent="0.25">
      <c r="A10" s="10" t="s">
        <v>9</v>
      </c>
      <c r="B10" s="12"/>
      <c r="C10" s="19" t="s">
        <v>111</v>
      </c>
      <c r="D10" s="11">
        <f>'[1]2016'!$D$21+'[1]2016'!$D$22+'[1]2016'!$D$47+'[1]2016'!$D$57+'[1]2016'!$D$67</f>
        <v>287390.86000000004</v>
      </c>
    </row>
    <row r="11" spans="1:11" ht="12.95" customHeight="1" x14ac:dyDescent="0.25">
      <c r="A11" s="10" t="s">
        <v>118</v>
      </c>
      <c r="B11" s="19"/>
      <c r="C11" s="19" t="s">
        <v>10</v>
      </c>
      <c r="D11" s="11">
        <f>'[1]2016'!$D$23</f>
        <v>3500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1546652.1799999997</v>
      </c>
      <c r="K12" s="16"/>
    </row>
    <row r="13" spans="1:11" ht="12.95" customHeight="1" x14ac:dyDescent="0.25">
      <c r="A13" s="10" t="s">
        <v>13</v>
      </c>
      <c r="B13" s="19"/>
      <c r="C13" s="19" t="s">
        <v>112</v>
      </c>
      <c r="D13" s="11">
        <f>1247970.93+184418.93+11191.13+73071.19</f>
        <v>1516652.1799999997</v>
      </c>
      <c r="K13" s="17"/>
    </row>
    <row r="14" spans="1:11" ht="12.95" customHeight="1" x14ac:dyDescent="0.25">
      <c r="A14" s="10" t="s">
        <v>119</v>
      </c>
      <c r="B14" s="19"/>
      <c r="C14" s="19" t="s">
        <v>14</v>
      </c>
      <c r="D14" s="11">
        <f>30000</f>
        <v>30000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1431169.9599999997</v>
      </c>
    </row>
    <row r="16" spans="1:11" ht="12.95" customHeight="1" x14ac:dyDescent="0.25">
      <c r="A16" s="10" t="s">
        <v>17</v>
      </c>
      <c r="B16" s="19"/>
      <c r="C16" s="19" t="s">
        <v>113</v>
      </c>
      <c r="D16" s="11">
        <f>1104678.92+201594.71+12260.4+84635.93</f>
        <v>1403169.9599999997</v>
      </c>
    </row>
    <row r="17" spans="1:5" ht="12.95" customHeight="1" x14ac:dyDescent="0.25">
      <c r="A17" s="10" t="s">
        <v>120</v>
      </c>
      <c r="B17" s="19"/>
      <c r="C17" s="19" t="s">
        <v>18</v>
      </c>
      <c r="D17" s="11">
        <f>28000</f>
        <v>28000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406373.08000000007</v>
      </c>
    </row>
    <row r="19" spans="1:5" ht="12.95" customHeight="1" x14ac:dyDescent="0.25">
      <c r="A19" s="10" t="s">
        <v>21</v>
      </c>
      <c r="B19" s="19"/>
      <c r="C19" s="19" t="s">
        <v>114</v>
      </c>
      <c r="D19" s="11">
        <f>D10+D13-D16</f>
        <v>400873.08000000007</v>
      </c>
    </row>
    <row r="20" spans="1:5" ht="12.95" customHeight="1" x14ac:dyDescent="0.25">
      <c r="A20" s="10" t="s">
        <v>121</v>
      </c>
      <c r="B20" s="19"/>
      <c r="C20" s="19" t="s">
        <v>22</v>
      </c>
      <c r="D20" s="11">
        <f>D11+D14-D17</f>
        <v>5500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1468174.9237999998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121702.9-8240.94</f>
        <v>113461.95999999999</v>
      </c>
    </row>
    <row r="23" spans="1:5" ht="12.95" customHeight="1" x14ac:dyDescent="0.25">
      <c r="A23" s="10" t="s">
        <v>27</v>
      </c>
      <c r="B23" s="18"/>
      <c r="C23" s="18" t="s">
        <v>87</v>
      </c>
      <c r="D23" s="11">
        <v>0</v>
      </c>
    </row>
    <row r="24" spans="1:5" ht="12.95" customHeight="1" x14ac:dyDescent="0.25">
      <c r="A24" s="10" t="s">
        <v>28</v>
      </c>
      <c r="B24" s="12"/>
      <c r="C24" s="18" t="s">
        <v>123</v>
      </c>
      <c r="D24" s="11">
        <v>406099.54</v>
      </c>
    </row>
    <row r="25" spans="1:5" ht="12.95" customHeight="1" x14ac:dyDescent="0.25">
      <c r="A25" s="10" t="s">
        <v>29</v>
      </c>
      <c r="B25" s="18"/>
      <c r="C25" s="1" t="s">
        <v>105</v>
      </c>
      <c r="D25" s="11">
        <v>310763.92</v>
      </c>
    </row>
    <row r="26" spans="1:5" ht="12.95" customHeight="1" x14ac:dyDescent="0.25">
      <c r="A26" s="10" t="s">
        <v>30</v>
      </c>
      <c r="B26" s="18"/>
      <c r="C26" s="18" t="s">
        <v>40</v>
      </c>
      <c r="D26" s="11">
        <v>306712.65000000002</v>
      </c>
    </row>
    <row r="27" spans="1:5" s="1" customFormat="1" ht="12.95" customHeight="1" x14ac:dyDescent="0.2">
      <c r="A27" s="10" t="s">
        <v>31</v>
      </c>
      <c r="B27" s="18"/>
      <c r="C27" s="18" t="s">
        <v>78</v>
      </c>
      <c r="D27" s="11">
        <v>47850.09</v>
      </c>
    </row>
    <row r="28" spans="1:5" s="1" customFormat="1" ht="12.95" customHeight="1" x14ac:dyDescent="0.2">
      <c r="A28" s="10" t="s">
        <v>33</v>
      </c>
      <c r="B28" s="18"/>
      <c r="C28" s="18" t="s">
        <v>99</v>
      </c>
      <c r="D28" s="11">
        <v>27527.93</v>
      </c>
    </row>
    <row r="29" spans="1:5" s="1" customFormat="1" ht="12.95" customHeight="1" x14ac:dyDescent="0.2">
      <c r="A29" s="10" t="s">
        <v>34</v>
      </c>
      <c r="B29" s="18"/>
      <c r="C29" s="18" t="s">
        <v>122</v>
      </c>
      <c r="D29" s="15">
        <v>8240.94</v>
      </c>
    </row>
    <row r="30" spans="1:5" s="1" customFormat="1" ht="12.95" customHeight="1" x14ac:dyDescent="0.2">
      <c r="A30" s="10" t="s">
        <v>88</v>
      </c>
      <c r="B30" s="18"/>
      <c r="C30" s="12" t="s">
        <v>124</v>
      </c>
      <c r="D30" s="11">
        <v>2725</v>
      </c>
    </row>
    <row r="31" spans="1:5" s="1" customFormat="1" ht="12.95" customHeight="1" x14ac:dyDescent="0.2">
      <c r="A31" s="10" t="s">
        <v>35</v>
      </c>
      <c r="B31" s="18"/>
      <c r="C31" s="18" t="s">
        <v>73</v>
      </c>
      <c r="D31" s="11">
        <v>2970</v>
      </c>
    </row>
    <row r="32" spans="1:5" s="1" customFormat="1" ht="12.95" customHeight="1" x14ac:dyDescent="0.2">
      <c r="A32" s="10" t="s">
        <v>74</v>
      </c>
      <c r="B32" s="12"/>
      <c r="C32" s="12" t="s">
        <v>115</v>
      </c>
      <c r="D32" s="11">
        <v>36205.620000000003</v>
      </c>
    </row>
    <row r="33" spans="1:4" s="1" customFormat="1" ht="12.95" customHeight="1" x14ac:dyDescent="0.2">
      <c r="A33" s="10" t="s">
        <v>77</v>
      </c>
      <c r="B33" s="12"/>
      <c r="C33" s="18" t="s">
        <v>116</v>
      </c>
      <c r="D33" s="11">
        <v>12150</v>
      </c>
    </row>
    <row r="34" spans="1:4" s="1" customFormat="1" ht="12.95" customHeight="1" x14ac:dyDescent="0.2">
      <c r="A34" s="10" t="s">
        <v>79</v>
      </c>
      <c r="B34" s="12"/>
      <c r="C34" s="18" t="s">
        <v>117</v>
      </c>
      <c r="D34" s="11">
        <f>1322.47+9000</f>
        <v>10322.469999999999</v>
      </c>
    </row>
    <row r="35" spans="1:4" s="1" customFormat="1" ht="12.95" customHeight="1" x14ac:dyDescent="0.2">
      <c r="A35" s="10" t="s">
        <v>80</v>
      </c>
      <c r="B35" s="12"/>
      <c r="C35" s="18" t="s">
        <v>106</v>
      </c>
      <c r="D35" s="11">
        <v>18568.07</v>
      </c>
    </row>
    <row r="36" spans="1:4" s="1" customFormat="1" ht="12.95" customHeight="1" x14ac:dyDescent="0.2">
      <c r="A36" s="10" t="s">
        <v>81</v>
      </c>
      <c r="B36" s="12"/>
      <c r="C36" s="18" t="s">
        <v>32</v>
      </c>
      <c r="D36" s="11">
        <v>19377.009999999998</v>
      </c>
    </row>
    <row r="37" spans="1:4" s="1" customFormat="1" ht="12.95" customHeight="1" x14ac:dyDescent="0.2">
      <c r="A37" s="10" t="s">
        <v>82</v>
      </c>
      <c r="B37" s="12"/>
      <c r="C37" s="12" t="s">
        <v>75</v>
      </c>
      <c r="D37" s="11">
        <f>D15*1.5%</f>
        <v>21467.549399999996</v>
      </c>
    </row>
    <row r="38" spans="1:4" s="1" customFormat="1" ht="12.95" customHeight="1" x14ac:dyDescent="0.2">
      <c r="A38" s="10" t="s">
        <v>83</v>
      </c>
      <c r="B38" s="12"/>
      <c r="C38" s="12" t="s">
        <v>36</v>
      </c>
      <c r="D38" s="11">
        <f>D12*8%</f>
        <v>123732.17439999997</v>
      </c>
    </row>
    <row r="39" spans="1:4" s="1" customFormat="1" ht="12.95" customHeight="1" x14ac:dyDescent="0.2">
      <c r="A39" s="10" t="s">
        <v>37</v>
      </c>
      <c r="B39" s="12" t="s">
        <v>38</v>
      </c>
      <c r="C39" s="12"/>
      <c r="D39" s="11">
        <f>D15-D21</f>
        <v>-37004.963800000027</v>
      </c>
    </row>
    <row r="40" spans="1:4" s="1" customFormat="1" ht="12.95" customHeight="1" x14ac:dyDescent="0.2">
      <c r="A40" s="13" t="s">
        <v>39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41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42</v>
      </c>
      <c r="B42" s="12" t="s">
        <v>12</v>
      </c>
      <c r="C42" s="12"/>
      <c r="D42" s="11">
        <f>115961.32</f>
        <v>115961.32</v>
      </c>
    </row>
    <row r="43" spans="1:4" s="1" customFormat="1" ht="12.95" customHeight="1" x14ac:dyDescent="0.2">
      <c r="A43" s="10" t="s">
        <v>43</v>
      </c>
      <c r="B43" s="12" t="s">
        <v>16</v>
      </c>
      <c r="C43" s="12"/>
      <c r="D43" s="11">
        <v>92144.73</v>
      </c>
    </row>
    <row r="44" spans="1:4" s="1" customFormat="1" ht="12.95" customHeight="1" x14ac:dyDescent="0.2">
      <c r="A44" s="10" t="s">
        <v>44</v>
      </c>
      <c r="B44" s="12" t="s">
        <v>20</v>
      </c>
      <c r="C44" s="12"/>
      <c r="D44" s="11">
        <f>D41+D42-D43</f>
        <v>23816.590000000011</v>
      </c>
    </row>
    <row r="45" spans="1:4" s="1" customFormat="1" ht="12.95" customHeight="1" x14ac:dyDescent="0.2">
      <c r="A45" s="10" t="s">
        <v>45</v>
      </c>
      <c r="B45" s="12" t="s">
        <v>24</v>
      </c>
      <c r="C45" s="12"/>
      <c r="D45" s="11">
        <f>SUM(D46:D48)</f>
        <v>157326.76655</v>
      </c>
    </row>
    <row r="46" spans="1:4" s="1" customFormat="1" ht="12.95" customHeight="1" x14ac:dyDescent="0.2">
      <c r="A46" s="10" t="s">
        <v>46</v>
      </c>
      <c r="B46" s="12"/>
      <c r="C46" s="12" t="s">
        <v>102</v>
      </c>
      <c r="D46" s="11">
        <v>146667.69</v>
      </c>
    </row>
    <row r="47" spans="1:4" s="1" customFormat="1" ht="12.95" customHeight="1" x14ac:dyDescent="0.2">
      <c r="A47" s="10" t="s">
        <v>47</v>
      </c>
      <c r="B47" s="12"/>
      <c r="C47" s="12" t="s">
        <v>75</v>
      </c>
      <c r="D47" s="11">
        <f>D43*1.5%</f>
        <v>1382.1709499999999</v>
      </c>
    </row>
    <row r="48" spans="1:4" s="1" customFormat="1" ht="12.95" customHeight="1" x14ac:dyDescent="0.2">
      <c r="A48" s="10" t="s">
        <v>48</v>
      </c>
      <c r="B48" s="12"/>
      <c r="C48" s="12" t="s">
        <v>36</v>
      </c>
      <c r="D48" s="11">
        <f>D42*8%</f>
        <v>9276.9056</v>
      </c>
    </row>
    <row r="49" spans="1:4" s="1" customFormat="1" ht="12.95" customHeight="1" x14ac:dyDescent="0.2">
      <c r="A49" s="10" t="s">
        <v>49</v>
      </c>
      <c r="B49" s="12" t="s">
        <v>38</v>
      </c>
      <c r="C49" s="12"/>
      <c r="D49" s="11">
        <f>D43-D45</f>
        <v>-65182.036550000004</v>
      </c>
    </row>
    <row r="50" spans="1:4" s="1" customFormat="1" ht="12.95" customHeight="1" x14ac:dyDescent="0.2">
      <c r="A50" s="13" t="s">
        <v>50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51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52</v>
      </c>
      <c r="B52" s="12" t="s">
        <v>12</v>
      </c>
      <c r="C52" s="12"/>
      <c r="D52" s="11">
        <f>3757.38</f>
        <v>3757.38</v>
      </c>
    </row>
    <row r="53" spans="1:4" s="1" customFormat="1" ht="12.95" customHeight="1" x14ac:dyDescent="0.2">
      <c r="A53" s="10" t="s">
        <v>53</v>
      </c>
      <c r="B53" s="12" t="s">
        <v>16</v>
      </c>
      <c r="C53" s="12"/>
      <c r="D53" s="11">
        <v>3010.82</v>
      </c>
    </row>
    <row r="54" spans="1:4" s="1" customFormat="1" ht="12.95" customHeight="1" x14ac:dyDescent="0.2">
      <c r="A54" s="10" t="s">
        <v>54</v>
      </c>
      <c r="B54" s="12" t="s">
        <v>20</v>
      </c>
      <c r="C54" s="12"/>
      <c r="D54" s="11">
        <f>D51+D52-D53</f>
        <v>746.56</v>
      </c>
    </row>
    <row r="55" spans="1:4" s="1" customFormat="1" ht="12.95" customHeight="1" x14ac:dyDescent="0.2">
      <c r="A55" s="10" t="s">
        <v>55</v>
      </c>
      <c r="B55" s="12" t="s">
        <v>24</v>
      </c>
      <c r="C55" s="12"/>
      <c r="D55" s="11">
        <f>SUM(D56:D58)</f>
        <v>25111.722700000002</v>
      </c>
    </row>
    <row r="56" spans="1:4" s="1" customFormat="1" ht="12.95" customHeight="1" x14ac:dyDescent="0.2">
      <c r="A56" s="10" t="s">
        <v>56</v>
      </c>
      <c r="B56" s="12"/>
      <c r="C56" s="12" t="s">
        <v>102</v>
      </c>
      <c r="D56" s="11">
        <v>24765.97</v>
      </c>
    </row>
    <row r="57" spans="1:4" s="1" customFormat="1" ht="12.95" customHeight="1" x14ac:dyDescent="0.2">
      <c r="A57" s="10" t="s">
        <v>57</v>
      </c>
      <c r="B57" s="12"/>
      <c r="C57" s="12" t="s">
        <v>75</v>
      </c>
      <c r="D57" s="11">
        <f>D53*1.5%</f>
        <v>45.162300000000002</v>
      </c>
    </row>
    <row r="58" spans="1:4" s="1" customFormat="1" ht="12.95" customHeight="1" x14ac:dyDescent="0.2">
      <c r="A58" s="10" t="s">
        <v>76</v>
      </c>
      <c r="B58" s="12"/>
      <c r="C58" s="12" t="s">
        <v>36</v>
      </c>
      <c r="D58" s="11">
        <f>D52*8%</f>
        <v>300.59039999999999</v>
      </c>
    </row>
    <row r="59" spans="1:4" s="1" customFormat="1" ht="12.95" customHeight="1" x14ac:dyDescent="0.2">
      <c r="A59" s="10" t="s">
        <v>58</v>
      </c>
      <c r="B59" s="12" t="s">
        <v>38</v>
      </c>
      <c r="C59" s="12"/>
      <c r="D59" s="11">
        <f>D53-D55</f>
        <v>-22100.902700000002</v>
      </c>
    </row>
    <row r="60" spans="1:4" s="1" customFormat="1" ht="12.95" customHeight="1" x14ac:dyDescent="0.2">
      <c r="A60" s="13" t="s">
        <v>59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66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67</v>
      </c>
      <c r="B62" s="12" t="s">
        <v>12</v>
      </c>
      <c r="C62" s="12"/>
      <c r="D62" s="11">
        <f>1717.08</f>
        <v>1717.08</v>
      </c>
    </row>
    <row r="63" spans="1:4" s="1" customFormat="1" ht="12.95" customHeight="1" x14ac:dyDescent="0.2">
      <c r="A63" s="10" t="s">
        <v>68</v>
      </c>
      <c r="B63" s="12" t="s">
        <v>16</v>
      </c>
      <c r="C63" s="12"/>
      <c r="D63" s="11">
        <v>1279.3699999999999</v>
      </c>
    </row>
    <row r="64" spans="1:4" s="1" customFormat="1" ht="12.95" customHeight="1" x14ac:dyDescent="0.2">
      <c r="A64" s="10" t="s">
        <v>69</v>
      </c>
      <c r="B64" s="12" t="s">
        <v>20</v>
      </c>
      <c r="C64" s="12"/>
      <c r="D64" s="11">
        <f>D61+D62-D63</f>
        <v>437.71000000000004</v>
      </c>
    </row>
    <row r="65" spans="1:4" s="1" customFormat="1" ht="12.95" customHeight="1" x14ac:dyDescent="0.2">
      <c r="A65" s="10" t="s">
        <v>70</v>
      </c>
      <c r="B65" s="12" t="s">
        <v>24</v>
      </c>
      <c r="C65" s="12"/>
      <c r="D65" s="11">
        <f>SUM(D66:D68)</f>
        <v>156.55695</v>
      </c>
    </row>
    <row r="66" spans="1:4" s="1" customFormat="1" ht="12.95" customHeight="1" x14ac:dyDescent="0.2">
      <c r="A66" s="10" t="s">
        <v>71</v>
      </c>
      <c r="B66" s="12"/>
      <c r="C66" s="12" t="s">
        <v>102</v>
      </c>
      <c r="D66" s="11">
        <v>0</v>
      </c>
    </row>
    <row r="67" spans="1:4" s="1" customFormat="1" ht="12.95" customHeight="1" x14ac:dyDescent="0.2">
      <c r="A67" s="10" t="s">
        <v>72</v>
      </c>
      <c r="B67" s="12"/>
      <c r="C67" s="12" t="s">
        <v>75</v>
      </c>
      <c r="D67" s="11">
        <f>D63*1.5%</f>
        <v>19.190549999999998</v>
      </c>
    </row>
    <row r="68" spans="1:4" s="1" customFormat="1" ht="12.95" customHeight="1" x14ac:dyDescent="0.2">
      <c r="A68" s="10" t="s">
        <v>86</v>
      </c>
      <c r="B68" s="12"/>
      <c r="C68" s="12" t="s">
        <v>36</v>
      </c>
      <c r="D68" s="11">
        <f>D62*8%</f>
        <v>137.3664</v>
      </c>
    </row>
    <row r="69" spans="1:4" s="1" customFormat="1" ht="12.95" customHeight="1" x14ac:dyDescent="0.2">
      <c r="A69" s="10" t="s">
        <v>89</v>
      </c>
      <c r="B69" s="12" t="s">
        <v>38</v>
      </c>
      <c r="C69" s="12"/>
      <c r="D69" s="11">
        <f>D63-D65</f>
        <v>1122.81305</v>
      </c>
    </row>
    <row r="70" spans="1:4" s="1" customFormat="1" ht="12.95" customHeight="1" x14ac:dyDescent="0.2">
      <c r="A70" s="13" t="s">
        <v>90</v>
      </c>
      <c r="B70" s="8" t="s">
        <v>60</v>
      </c>
      <c r="C70" s="8"/>
      <c r="D70" s="9"/>
    </row>
    <row r="71" spans="1:4" s="1" customFormat="1" ht="12.95" customHeight="1" x14ac:dyDescent="0.2">
      <c r="A71" s="10" t="s">
        <v>91</v>
      </c>
      <c r="B71" s="14" t="s">
        <v>84</v>
      </c>
      <c r="C71" s="14"/>
      <c r="D71" s="15">
        <f>'[1]2016'!$D$81</f>
        <v>120421.36610000022</v>
      </c>
    </row>
    <row r="72" spans="1:4" s="1" customFormat="1" ht="12.95" customHeight="1" x14ac:dyDescent="0.2">
      <c r="A72" s="10" t="s">
        <v>92</v>
      </c>
      <c r="B72" s="12" t="s">
        <v>61</v>
      </c>
      <c r="C72" s="12"/>
      <c r="D72" s="11">
        <f>D9+D41+D51+D61</f>
        <v>290890.86000000004</v>
      </c>
    </row>
    <row r="73" spans="1:4" s="1" customFormat="1" ht="12.95" customHeight="1" x14ac:dyDescent="0.2">
      <c r="A73" s="10" t="s">
        <v>93</v>
      </c>
      <c r="B73" s="12" t="s">
        <v>62</v>
      </c>
      <c r="C73" s="12"/>
      <c r="D73" s="11">
        <f>D12+D42+D52+D62</f>
        <v>1668087.9599999997</v>
      </c>
    </row>
    <row r="74" spans="1:4" s="1" customFormat="1" ht="12.95" customHeight="1" x14ac:dyDescent="0.2">
      <c r="A74" s="10" t="s">
        <v>94</v>
      </c>
      <c r="B74" s="12" t="s">
        <v>63</v>
      </c>
      <c r="C74" s="12"/>
      <c r="D74" s="11">
        <f>D15+D43+D53+D63</f>
        <v>1527604.88</v>
      </c>
    </row>
    <row r="75" spans="1:4" s="1" customFormat="1" ht="12.95" customHeight="1" x14ac:dyDescent="0.2">
      <c r="A75" s="10" t="s">
        <v>95</v>
      </c>
      <c r="B75" s="12" t="s">
        <v>64</v>
      </c>
      <c r="C75" s="12"/>
      <c r="D75" s="11">
        <f>D72+D73-D74</f>
        <v>431373.93999999994</v>
      </c>
    </row>
    <row r="76" spans="1:4" s="1" customFormat="1" ht="12.95" customHeight="1" x14ac:dyDescent="0.2">
      <c r="A76" s="10" t="s">
        <v>96</v>
      </c>
      <c r="B76" s="12" t="s">
        <v>24</v>
      </c>
      <c r="C76" s="12"/>
      <c r="D76" s="11">
        <f>D21+D45+D55+D65</f>
        <v>1650769.97</v>
      </c>
    </row>
    <row r="77" spans="1:4" s="1" customFormat="1" ht="12.95" customHeight="1" x14ac:dyDescent="0.2">
      <c r="A77" s="10" t="s">
        <v>97</v>
      </c>
      <c r="B77" s="12" t="s">
        <v>65</v>
      </c>
      <c r="C77" s="12"/>
      <c r="D77" s="11">
        <f>D74-D76</f>
        <v>-123165.09000000008</v>
      </c>
    </row>
    <row r="78" spans="1:4" s="1" customFormat="1" ht="12.95" customHeight="1" x14ac:dyDescent="0.2">
      <c r="A78" s="10" t="s">
        <v>98</v>
      </c>
      <c r="B78" s="12" t="s">
        <v>85</v>
      </c>
      <c r="C78" s="12"/>
      <c r="D78" s="11">
        <f>D71+D74-D76</f>
        <v>-2743.7238999998663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1" sqref="A21"/>
    </sheetView>
  </sheetViews>
  <sheetFormatPr defaultRowHeight="15" x14ac:dyDescent="0.25"/>
  <cols>
    <col min="1" max="1" width="45.28515625" customWidth="1"/>
    <col min="2" max="2" width="19.8554687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139</v>
      </c>
      <c r="B4" s="25">
        <v>18880</v>
      </c>
    </row>
    <row r="5" spans="1:2" ht="15.75" x14ac:dyDescent="0.25">
      <c r="A5" s="26" t="s">
        <v>140</v>
      </c>
      <c r="B5" s="25">
        <v>2489.84</v>
      </c>
    </row>
    <row r="6" spans="1:2" ht="31.5" x14ac:dyDescent="0.25">
      <c r="A6" s="26" t="s">
        <v>128</v>
      </c>
      <c r="B6" s="27">
        <v>1650.94</v>
      </c>
    </row>
    <row r="7" spans="1:2" ht="15.75" x14ac:dyDescent="0.25">
      <c r="A7" s="26" t="s">
        <v>129</v>
      </c>
      <c r="B7" s="25">
        <f>[2]Работы!$L$9</f>
        <v>2373.1754657049601</v>
      </c>
    </row>
    <row r="8" spans="1:2" ht="15.75" x14ac:dyDescent="0.25">
      <c r="A8" s="26" t="s">
        <v>141</v>
      </c>
      <c r="B8" s="25">
        <f>[2]Работы!$L$10</f>
        <v>2142.64772303256</v>
      </c>
    </row>
    <row r="9" spans="1:2" ht="15.75" x14ac:dyDescent="0.25">
      <c r="A9" s="26" t="s">
        <v>130</v>
      </c>
      <c r="B9" s="25">
        <f>[2]Работы!$L$11</f>
        <v>357.10795383876001</v>
      </c>
    </row>
    <row r="10" spans="1:2" ht="15.75" x14ac:dyDescent="0.25">
      <c r="A10" s="26" t="s">
        <v>131</v>
      </c>
      <c r="B10" s="25">
        <f>[2]Работы!$L$12</f>
        <v>357.10795383876001</v>
      </c>
    </row>
    <row r="11" spans="1:2" ht="15.75" x14ac:dyDescent="0.25">
      <c r="A11" s="26" t="s">
        <v>132</v>
      </c>
      <c r="B11" s="25">
        <f>[2]Работы!$L$13</f>
        <v>357.10795383876001</v>
      </c>
    </row>
    <row r="12" spans="1:2" ht="31.5" x14ac:dyDescent="0.25">
      <c r="A12" s="28" t="s">
        <v>142</v>
      </c>
      <c r="B12" s="27">
        <v>57019.12</v>
      </c>
    </row>
    <row r="13" spans="1:2" ht="15.75" x14ac:dyDescent="0.25">
      <c r="A13" s="28" t="s">
        <v>133</v>
      </c>
      <c r="B13" s="27">
        <v>290.60000000000002</v>
      </c>
    </row>
    <row r="14" spans="1:2" ht="15.75" x14ac:dyDescent="0.25">
      <c r="A14" s="29" t="s">
        <v>134</v>
      </c>
      <c r="B14" s="27">
        <v>1071.57</v>
      </c>
    </row>
    <row r="15" spans="1:2" ht="31.5" x14ac:dyDescent="0.25">
      <c r="A15" s="30" t="s">
        <v>143</v>
      </c>
      <c r="B15" s="27">
        <v>2342.29</v>
      </c>
    </row>
    <row r="16" spans="1:2" ht="31.5" x14ac:dyDescent="0.25">
      <c r="A16" s="30" t="s">
        <v>144</v>
      </c>
      <c r="B16" s="27">
        <v>3016.89</v>
      </c>
    </row>
    <row r="17" spans="1:2" ht="15.75" x14ac:dyDescent="0.25">
      <c r="A17" s="28" t="s">
        <v>135</v>
      </c>
      <c r="B17" s="27">
        <v>12641.41</v>
      </c>
    </row>
    <row r="18" spans="1:2" ht="15.75" x14ac:dyDescent="0.25">
      <c r="A18" s="30" t="s">
        <v>145</v>
      </c>
      <c r="B18" s="25">
        <v>1558.49</v>
      </c>
    </row>
    <row r="19" spans="1:2" ht="31.5" x14ac:dyDescent="0.25">
      <c r="A19" s="31" t="s">
        <v>136</v>
      </c>
      <c r="B19" s="25">
        <v>4675.47</v>
      </c>
    </row>
    <row r="20" spans="1:2" ht="31.5" x14ac:dyDescent="0.25">
      <c r="A20" s="31" t="s">
        <v>146</v>
      </c>
      <c r="B20" s="25">
        <v>1958.49</v>
      </c>
    </row>
    <row r="21" spans="1:2" ht="15.75" x14ac:dyDescent="0.25">
      <c r="A21" s="31" t="s">
        <v>137</v>
      </c>
      <c r="B21" s="25">
        <v>279.7</v>
      </c>
    </row>
    <row r="22" spans="1:2" ht="15.75" x14ac:dyDescent="0.25">
      <c r="A22" s="26" t="s">
        <v>138</v>
      </c>
      <c r="B22" s="25">
        <f>SUM(B4:B21)</f>
        <v>113461.95705025383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2018-03-28T09:32:20Z</dcterms:modified>
</cp:coreProperties>
</file>