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8" sheetId="15" r:id="rId1"/>
    <sheet name="Текущий рем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17" i="15" l="1"/>
  <c r="D16" i="15"/>
  <c r="D14" i="15"/>
  <c r="D13" i="15"/>
  <c r="D28" i="15" l="1"/>
  <c r="D25" i="15" l="1"/>
  <c r="B15" i="16" l="1"/>
  <c r="B7" i="16"/>
  <c r="B6" i="16"/>
  <c r="B4" i="16"/>
  <c r="D34" i="15"/>
  <c r="D33" i="15"/>
  <c r="B18" i="16" l="1"/>
  <c r="D63" i="15"/>
  <c r="D62" i="15"/>
  <c r="D53" i="15"/>
  <c r="D52" i="15"/>
  <c r="D43" i="15"/>
  <c r="D42" i="15"/>
  <c r="D30" i="15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2" i="15" l="1"/>
  <c r="D21" i="15" s="1"/>
  <c r="D76" i="15" l="1"/>
  <c r="D39" i="15"/>
  <c r="D78" i="15" l="1"/>
  <c r="D77" i="15"/>
</calcChain>
</file>

<file path=xl/sharedStrings.xml><?xml version="1.0" encoding="utf-8"?>
<sst xmlns="http://schemas.openxmlformats.org/spreadsheetml/2006/main" count="173" uniqueCount="146">
  <si>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</si>
  <si>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</si>
  <si>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</si>
  <si>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</si>
  <si>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</si>
  <si>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</si>
  <si>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</si>
  <si>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</si>
  <si>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</si>
  <si>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</si>
  <si>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</si>
  <si>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</si>
  <si>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</si>
  <si>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</si>
  <si>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</si>
  <si>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</si>
  <si>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</si>
  <si>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</si>
  <si>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</si>
  <si>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</si>
  <si>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</si>
  <si>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</si>
  <si>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</si>
  <si>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</si>
  <si>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</si>
  <si>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</si>
  <si>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</si>
  <si>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</si>
  <si>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</si>
  <si>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</si>
  <si>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</si>
  <si>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</si>
  <si>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</si>
  <si>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</si>
  <si>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</si>
  <si>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</si>
  <si>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</si>
  <si>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</si>
  <si>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</si>
  <si>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</si>
  <si>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</si>
  <si>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</si>
  <si>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</si>
  <si>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</si>
  <si>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</si>
  <si>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</si>
  <si>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</si>
  <si>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</si>
  <si>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</si>
  <si>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</si>
  <si>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</si>
  <si>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</si>
  <si>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</si>
  <si>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</si>
  <si>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</si>
  <si>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</si>
  <si>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</si>
  <si>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</si>
  <si>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</si>
  <si>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</si>
  <si>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</si>
  <si>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</si>
  <si>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</si>
  <si>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</si>
  <si>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</si>
  <si>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</si>
  <si>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</si>
  <si>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</si>
  <si>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</si>
  <si>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</si>
  <si>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</si>
  <si>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</si>
  <si>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</si>
  <si>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</si>
  <si>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</si>
  <si>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</si>
  <si>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</si>
  <si>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</si>
  <si>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</si>
  <si>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</si>
  <si>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</si>
  <si>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</si>
  <si>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</si>
  <si>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</si>
  <si>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</si>
  <si>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</si>
  <si>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</si>
  <si>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</si>
  <si>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</si>
  <si>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</si>
  <si>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</si>
  <si>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</si>
  <si>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</si>
  <si>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</si>
  <si>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</si>
  <si>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</si>
  <si>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</si>
  <si>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</si>
  <si>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</si>
  <si>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</si>
  <si>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</si>
  <si>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</si>
  <si>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</si>
  <si>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</si>
  <si>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</si>
  <si>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</si>
  <si>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</si>
  <si>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</si>
  <si>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Ключевая,14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</si>
  <si>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</si>
  <si>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</si>
  <si>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</si>
  <si>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</si>
  <si>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</si>
  <si>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</si>
  <si>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</si>
  <si>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</si>
  <si>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</si>
  <si>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</si>
  <si>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</si>
  <si>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</si>
  <si>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Прочие расходы(Долг за ХВС и Эл.эн.)</t>
  </si>
  <si>
    <t>Наименование работ</t>
  </si>
  <si>
    <t>Ключевая,14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</si>
  <si>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</si>
  <si>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</si>
  <si>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</si>
  <si>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2018 года</t>
  </si>
  <si>
    <t>31 декабря 2018 года</t>
  </si>
  <si>
    <t>Текущий ремонт, выполненный в 2018 году</t>
  </si>
  <si>
    <t>Услуги курьера по доставке писем и документов</t>
  </si>
  <si>
    <t>Ремонт МПШ</t>
  </si>
  <si>
    <t>Ремонт кровли</t>
  </si>
  <si>
    <t>Ремонт подъездов</t>
  </si>
  <si>
    <t>Окрас тамбуров подъездов</t>
  </si>
  <si>
    <t>Окраска урн (МАФ)</t>
  </si>
  <si>
    <t>Демонтаж/монтаж расходомера</t>
  </si>
  <si>
    <t>Замена жидкокристаллического дисплея в кабине лифта</t>
  </si>
  <si>
    <t>Ремонт насоса водоснабжения</t>
  </si>
  <si>
    <t>Замена блока бесперебойного питания в лифте</t>
  </si>
  <si>
    <t>Ремонт водосточных труб</t>
  </si>
  <si>
    <t>Замена патронов</t>
  </si>
  <si>
    <t>Замена светильника на светильник с датчиком движения</t>
  </si>
  <si>
    <t>Установка поливочных кранов</t>
  </si>
  <si>
    <t xml:space="preserve">Смена вентилей и клапанов обратных муфтовых </t>
  </si>
  <si>
    <t>по вторникам с 9-00 до 10-00 (тел. 8(351) 225-35-70), либо на наш сайт в раздел ЗАДАТЬ ВОПРОС.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</si>
</sst>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6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7/&#1054;&#1090;&#1095;&#1077;&#1090;%20&#1078;&#1080;&#1090;&#1077;&#1083;&#1103;&#1084;%202017/&#1054;&#1090;&#1095;&#1077;&#1090;%202017%20&#1075;.%20&#1050;&#1083;&#1102;&#1095;&#1077;&#1074;&#1072;&#1103;,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Текущий рем."/>
    </sheetNames>
    <sheetDataSet>
      <sheetData sheetId="0">
        <row r="19">
          <cell r="D19">
            <v>282728.92999999947</v>
          </cell>
        </row>
        <row r="20">
          <cell r="D20">
            <v>2000</v>
          </cell>
        </row>
        <row r="44">
          <cell r="D44">
            <v>14749.720000000001</v>
          </cell>
        </row>
        <row r="54">
          <cell r="D54">
            <v>462</v>
          </cell>
        </row>
        <row r="64">
          <cell r="D64">
            <v>270.70000000000005</v>
          </cell>
        </row>
        <row r="78">
          <cell r="D78">
            <v>43694.072649999987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218">
          <cell r="F218">
            <v>1414375.1700000004</v>
          </cell>
          <cell r="J218">
            <v>1362767.22</v>
          </cell>
        </row>
        <row r="222">
          <cell r="F222">
            <v>2231.4100000000003</v>
          </cell>
          <cell r="J222">
            <v>2264.4499999999998</v>
          </cell>
        </row>
        <row r="223">
          <cell r="F223">
            <v>7889.02</v>
          </cell>
          <cell r="J223">
            <v>5934.9800000000005</v>
          </cell>
        </row>
        <row r="224">
          <cell r="F224">
            <v>91138.989999999991</v>
          </cell>
          <cell r="J224">
            <v>112522.98</v>
          </cell>
        </row>
        <row r="227">
          <cell r="N227">
            <v>5336.7200000000139</v>
          </cell>
        </row>
        <row r="228">
          <cell r="N228">
            <v>3545.610000000001</v>
          </cell>
        </row>
        <row r="235">
          <cell r="B235">
            <v>12000</v>
          </cell>
        </row>
        <row r="236">
          <cell r="B236">
            <v>12000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 refreshError="1"/>
      <sheetData sheetId="1" refreshError="1"/>
      <sheetData sheetId="2">
        <row r="86">
          <cell r="G86">
            <v>407828.18999999989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37" workbookViewId="0">
      <selection activeCell="D42" sqref="D42"/>
    </sheetView>
  </sheetViews>
  <sheetFormatPr defaultRowHeight="12.95" customHeight="1" x14ac:dyDescent="0.25"/>
  <cols>
    <col min="1" max="2" width="7.140625" style="1" customWidth="1"/>
    <col min="3" max="3" width="62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127</v>
      </c>
    </row>
    <row r="4" spans="1:11" ht="12.95" customHeight="1" x14ac:dyDescent="0.25">
      <c r="A4" s="1" t="s">
        <v>1</v>
      </c>
      <c r="C4" s="1" t="s">
        <v>128</v>
      </c>
    </row>
    <row r="5" spans="1:11" ht="12.95" customHeight="1" x14ac:dyDescent="0.25">
      <c r="A5" s="1" t="s">
        <v>2</v>
      </c>
      <c r="C5" s="1" t="s">
        <v>108</v>
      </c>
    </row>
    <row r="7" spans="1:11" ht="12.95" customHeight="1" x14ac:dyDescent="0.25">
      <c r="A7" s="6" t="s">
        <v>3</v>
      </c>
      <c r="B7" s="33" t="s">
        <v>4</v>
      </c>
      <c r="C7" s="33"/>
      <c r="D7" s="7" t="s">
        <v>5</v>
      </c>
    </row>
    <row r="8" spans="1:11" ht="12.95" customHeight="1" x14ac:dyDescent="0.25">
      <c r="A8" s="8" t="s">
        <v>6</v>
      </c>
      <c r="B8" s="34" t="s">
        <v>109</v>
      </c>
      <c r="C8" s="34"/>
      <c r="D8" s="9"/>
    </row>
    <row r="9" spans="1:11" ht="12.95" customHeight="1" x14ac:dyDescent="0.25">
      <c r="A9" s="10" t="s">
        <v>7</v>
      </c>
      <c r="B9" s="35" t="s">
        <v>8</v>
      </c>
      <c r="C9" s="35"/>
      <c r="D9" s="11">
        <f>SUM(D10:D11)</f>
        <v>284728.92999999947</v>
      </c>
    </row>
    <row r="10" spans="1:11" ht="12.95" customHeight="1" x14ac:dyDescent="0.25">
      <c r="A10" s="10" t="s">
        <v>9</v>
      </c>
      <c r="B10" s="12"/>
      <c r="C10" s="19" t="s">
        <v>110</v>
      </c>
      <c r="D10" s="11">
        <f>'[1]2017'!$D$19</f>
        <v>282728.92999999947</v>
      </c>
    </row>
    <row r="11" spans="1:11" ht="12.95" customHeight="1" x14ac:dyDescent="0.25">
      <c r="A11" s="10" t="s">
        <v>117</v>
      </c>
      <c r="B11" s="19"/>
      <c r="C11" s="19" t="s">
        <v>10</v>
      </c>
      <c r="D11" s="11">
        <f>'[1]2017'!$D$20</f>
        <v>2000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1426375.1700000004</v>
      </c>
      <c r="K12" s="16"/>
    </row>
    <row r="13" spans="1:11" ht="12.95" customHeight="1" x14ac:dyDescent="0.25">
      <c r="A13" s="10" t="s">
        <v>13</v>
      </c>
      <c r="B13" s="19"/>
      <c r="C13" s="19" t="s">
        <v>111</v>
      </c>
      <c r="D13" s="11">
        <f>'[2]2018'!$F$218</f>
        <v>1414375.1700000004</v>
      </c>
      <c r="K13" s="17"/>
    </row>
    <row r="14" spans="1:11" ht="12.95" customHeight="1" x14ac:dyDescent="0.25">
      <c r="A14" s="10" t="s">
        <v>118</v>
      </c>
      <c r="B14" s="19"/>
      <c r="C14" s="19" t="s">
        <v>14</v>
      </c>
      <c r="D14" s="11">
        <f>'[2]2018'!$B$235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1374767.22</v>
      </c>
    </row>
    <row r="16" spans="1:11" ht="12.95" customHeight="1" x14ac:dyDescent="0.25">
      <c r="A16" s="10" t="s">
        <v>17</v>
      </c>
      <c r="B16" s="19"/>
      <c r="C16" s="19" t="s">
        <v>112</v>
      </c>
      <c r="D16" s="11">
        <f>'[2]2018'!$J$218</f>
        <v>1362767.22</v>
      </c>
    </row>
    <row r="17" spans="1:5" ht="12.95" customHeight="1" x14ac:dyDescent="0.25">
      <c r="A17" s="10" t="s">
        <v>119</v>
      </c>
      <c r="B17" s="19"/>
      <c r="C17" s="19" t="s">
        <v>18</v>
      </c>
      <c r="D17" s="11">
        <f>'[2]2018'!$B$236</f>
        <v>12000</v>
      </c>
    </row>
    <row r="18" spans="1:5" ht="12.95" customHeight="1" x14ac:dyDescent="0.25">
      <c r="A18" s="10" t="s">
        <v>19</v>
      </c>
      <c r="B18" s="35" t="s">
        <v>20</v>
      </c>
      <c r="C18" s="35"/>
      <c r="D18" s="11">
        <f>SUM(D19:D20)</f>
        <v>336336.87999999989</v>
      </c>
    </row>
    <row r="19" spans="1:5" ht="12.95" customHeight="1" x14ac:dyDescent="0.25">
      <c r="A19" s="10" t="s">
        <v>21</v>
      </c>
      <c r="B19" s="19"/>
      <c r="C19" s="19" t="s">
        <v>113</v>
      </c>
      <c r="D19" s="11">
        <f>D10+D13-D16</f>
        <v>334336.87999999989</v>
      </c>
    </row>
    <row r="20" spans="1:5" ht="12.95" customHeight="1" x14ac:dyDescent="0.25">
      <c r="A20" s="10" t="s">
        <v>120</v>
      </c>
      <c r="B20" s="19"/>
      <c r="C20" s="19" t="s">
        <v>22</v>
      </c>
      <c r="D20" s="11">
        <f>D11+D14-D17</f>
        <v>2000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1700659.9819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[3]тек.ремонт!$G$86</f>
        <v>407828.18999999989</v>
      </c>
    </row>
    <row r="23" spans="1:5" ht="12.95" customHeight="1" x14ac:dyDescent="0.25">
      <c r="A23" s="10" t="s">
        <v>27</v>
      </c>
      <c r="B23" s="18"/>
      <c r="C23" s="23" t="s">
        <v>130</v>
      </c>
      <c r="D23" s="11">
        <v>5545.03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404049.95</v>
      </c>
    </row>
    <row r="25" spans="1:5" ht="12.95" customHeight="1" x14ac:dyDescent="0.25">
      <c r="A25" s="10" t="s">
        <v>30</v>
      </c>
      <c r="B25" s="18"/>
      <c r="C25" s="1" t="s">
        <v>106</v>
      </c>
      <c r="D25" s="11">
        <f>297040.9-1989.18</f>
        <v>295051.72000000003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304944.5</v>
      </c>
    </row>
    <row r="27" spans="1:5" s="1" customFormat="1" ht="12.95" customHeight="1" x14ac:dyDescent="0.2">
      <c r="A27" s="10" t="s">
        <v>32</v>
      </c>
      <c r="B27" s="18"/>
      <c r="C27" s="18" t="s">
        <v>79</v>
      </c>
      <c r="D27" s="11">
        <v>52642.44</v>
      </c>
    </row>
    <row r="28" spans="1:5" s="1" customFormat="1" ht="12.95" customHeight="1" x14ac:dyDescent="0.2">
      <c r="A28" s="10" t="s">
        <v>34</v>
      </c>
      <c r="B28" s="18"/>
      <c r="C28" s="18" t="s">
        <v>100</v>
      </c>
      <c r="D28" s="11">
        <f>34285.48+3300.02</f>
        <v>37585.5</v>
      </c>
    </row>
    <row r="29" spans="1:5" s="1" customFormat="1" ht="12.95" customHeight="1" x14ac:dyDescent="0.2">
      <c r="A29" s="10" t="s">
        <v>35</v>
      </c>
      <c r="B29" s="18"/>
      <c r="C29" s="18" t="s">
        <v>80</v>
      </c>
      <c r="D29" s="11">
        <v>7080</v>
      </c>
    </row>
    <row r="30" spans="1:5" s="1" customFormat="1" ht="12.95" customHeight="1" x14ac:dyDescent="0.2">
      <c r="A30" s="10" t="s">
        <v>89</v>
      </c>
      <c r="B30" s="18"/>
      <c r="C30" s="12" t="s">
        <v>121</v>
      </c>
      <c r="D30" s="11">
        <f>'[2]2018'!$N$227+'[2]2018'!$N$228</f>
        <v>8882.3300000000145</v>
      </c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3828</v>
      </c>
    </row>
    <row r="32" spans="1:5" s="1" customFormat="1" ht="12.95" customHeight="1" x14ac:dyDescent="0.2">
      <c r="A32" s="10" t="s">
        <v>75</v>
      </c>
      <c r="B32" s="12"/>
      <c r="C32" s="12" t="s">
        <v>114</v>
      </c>
      <c r="D32" s="11">
        <v>8353.9</v>
      </c>
    </row>
    <row r="33" spans="1:4" s="1" customFormat="1" ht="12.95" customHeight="1" x14ac:dyDescent="0.2">
      <c r="A33" s="10" t="s">
        <v>78</v>
      </c>
      <c r="B33" s="12"/>
      <c r="C33" s="18" t="s">
        <v>115</v>
      </c>
      <c r="D33" s="11">
        <f>2254.86</f>
        <v>2254.86</v>
      </c>
    </row>
    <row r="34" spans="1:4" s="1" customFormat="1" ht="12.95" customHeight="1" x14ac:dyDescent="0.2">
      <c r="A34" s="10" t="s">
        <v>81</v>
      </c>
      <c r="B34" s="12"/>
      <c r="C34" s="18" t="s">
        <v>116</v>
      </c>
      <c r="D34" s="11">
        <f>936.98+9000</f>
        <v>9936.98</v>
      </c>
    </row>
    <row r="35" spans="1:4" s="1" customFormat="1" ht="12.95" customHeight="1" x14ac:dyDescent="0.2">
      <c r="A35" s="10" t="s">
        <v>82</v>
      </c>
      <c r="B35" s="12"/>
      <c r="C35" s="18" t="s">
        <v>107</v>
      </c>
      <c r="D35" s="11">
        <v>17945.060000000001</v>
      </c>
    </row>
    <row r="36" spans="1:4" s="1" customFormat="1" ht="12.95" customHeight="1" x14ac:dyDescent="0.2">
      <c r="A36" s="10" t="s">
        <v>83</v>
      </c>
      <c r="B36" s="12"/>
      <c r="C36" s="18" t="s">
        <v>33</v>
      </c>
      <c r="D36" s="11">
        <v>0</v>
      </c>
    </row>
    <row r="37" spans="1:4" s="1" customFormat="1" ht="12.95" customHeight="1" x14ac:dyDescent="0.2">
      <c r="A37" s="10" t="s">
        <v>84</v>
      </c>
      <c r="B37" s="12"/>
      <c r="C37" s="12" t="s">
        <v>76</v>
      </c>
      <c r="D37" s="11">
        <f>D15*1.5%</f>
        <v>20621.508299999998</v>
      </c>
    </row>
    <row r="38" spans="1:4" s="1" customFormat="1" ht="12.95" customHeight="1" x14ac:dyDescent="0.2">
      <c r="A38" s="10" t="s">
        <v>85</v>
      </c>
      <c r="B38" s="12"/>
      <c r="C38" s="12" t="s">
        <v>37</v>
      </c>
      <c r="D38" s="11">
        <f>D12*8%</f>
        <v>114110.01360000003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-325892.76190000004</v>
      </c>
    </row>
    <row r="40" spans="1:4" s="1" customFormat="1" ht="12.95" customHeight="1" x14ac:dyDescent="0.2">
      <c r="A40" s="13" t="s">
        <v>40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11">
        <f>'[1]2017'!$D$44</f>
        <v>14749.720000000001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>
        <f>'[2]2018'!$F$224</f>
        <v>91138.989999999991</v>
      </c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>
        <f>'[2]2018'!$J$224</f>
        <v>112522.98</v>
      </c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-6634.2700000000041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94256.393899999995</v>
      </c>
    </row>
    <row r="46" spans="1:4" s="1" customFormat="1" ht="12.95" customHeight="1" x14ac:dyDescent="0.2">
      <c r="A46" s="10" t="s">
        <v>47</v>
      </c>
      <c r="B46" s="12"/>
      <c r="C46" s="12" t="s">
        <v>103</v>
      </c>
      <c r="D46" s="11">
        <v>85277.43</v>
      </c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1687.8446999999999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7291.1191999999992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18266.5861</v>
      </c>
    </row>
    <row r="50" spans="1:4" s="1" customFormat="1" ht="12.95" customHeight="1" x14ac:dyDescent="0.2">
      <c r="A50" s="13" t="s">
        <v>51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11">
        <f>'[1]2017'!$D$54</f>
        <v>462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>
        <f>'[2]2018'!$F$223</f>
        <v>7889.02</v>
      </c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>
        <f>'[2]2018'!$J$223</f>
        <v>5934.9800000000005</v>
      </c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2416.04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11346.9763</v>
      </c>
    </row>
    <row r="56" spans="1:4" s="1" customFormat="1" ht="12.95" customHeight="1" x14ac:dyDescent="0.2">
      <c r="A56" s="10" t="s">
        <v>57</v>
      </c>
      <c r="B56" s="12"/>
      <c r="C56" s="12" t="s">
        <v>103</v>
      </c>
      <c r="D56" s="11">
        <v>10626.83</v>
      </c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89.02470000000001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631.12160000000006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-5411.9962999999998</v>
      </c>
    </row>
    <row r="60" spans="1:4" s="1" customFormat="1" ht="12.95" customHeight="1" x14ac:dyDescent="0.2">
      <c r="A60" s="13" t="s">
        <v>60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11">
        <f>'[1]2017'!$D$64</f>
        <v>270.70000000000005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>
        <f>'[2]2018'!$F$222</f>
        <v>2231.4100000000003</v>
      </c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>
        <f>'[2]2018'!$J$222</f>
        <v>2264.4499999999998</v>
      </c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237.66000000000076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2145.76955</v>
      </c>
    </row>
    <row r="66" spans="1:4" s="1" customFormat="1" ht="12.95" customHeight="1" x14ac:dyDescent="0.2">
      <c r="A66" s="10" t="s">
        <v>72</v>
      </c>
      <c r="B66" s="12"/>
      <c r="C66" s="12" t="s">
        <v>103</v>
      </c>
      <c r="D66" s="11">
        <v>1933.29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33.966749999999998</v>
      </c>
    </row>
    <row r="68" spans="1:4" s="1" customFormat="1" ht="12.95" customHeight="1" x14ac:dyDescent="0.2">
      <c r="A68" s="10" t="s">
        <v>88</v>
      </c>
      <c r="B68" s="12"/>
      <c r="C68" s="12" t="s">
        <v>37</v>
      </c>
      <c r="D68" s="11">
        <f>D62*8%</f>
        <v>178.51280000000003</v>
      </c>
    </row>
    <row r="69" spans="1:4" s="1" customFormat="1" ht="12.95" customHeight="1" x14ac:dyDescent="0.2">
      <c r="A69" s="10" t="s">
        <v>90</v>
      </c>
      <c r="B69" s="12" t="s">
        <v>39</v>
      </c>
      <c r="C69" s="12"/>
      <c r="D69" s="11">
        <f>D63-D65</f>
        <v>118.68044999999984</v>
      </c>
    </row>
    <row r="70" spans="1:4" s="1" customFormat="1" ht="12.95" customHeight="1" x14ac:dyDescent="0.2">
      <c r="A70" s="13" t="s">
        <v>91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92</v>
      </c>
      <c r="B71" s="14" t="s">
        <v>86</v>
      </c>
      <c r="C71" s="14"/>
      <c r="D71" s="15">
        <f>'[1]2017'!$D$78</f>
        <v>43694.072649999987</v>
      </c>
    </row>
    <row r="72" spans="1:4" s="1" customFormat="1" ht="12.95" customHeight="1" x14ac:dyDescent="0.2">
      <c r="A72" s="10" t="s">
        <v>93</v>
      </c>
      <c r="B72" s="12" t="s">
        <v>62</v>
      </c>
      <c r="C72" s="12"/>
      <c r="D72" s="11">
        <f>D9+D41+D51+D61</f>
        <v>300211.34999999945</v>
      </c>
    </row>
    <row r="73" spans="1:4" s="1" customFormat="1" ht="12.95" customHeight="1" x14ac:dyDescent="0.2">
      <c r="A73" s="10" t="s">
        <v>94</v>
      </c>
      <c r="B73" s="12" t="s">
        <v>63</v>
      </c>
      <c r="C73" s="12"/>
      <c r="D73" s="11">
        <f>D12+D42+D52+D62</f>
        <v>1527634.5900000003</v>
      </c>
    </row>
    <row r="74" spans="1:4" s="1" customFormat="1" ht="12.95" customHeight="1" x14ac:dyDescent="0.2">
      <c r="A74" s="10" t="s">
        <v>95</v>
      </c>
      <c r="B74" s="12" t="s">
        <v>64</v>
      </c>
      <c r="C74" s="12"/>
      <c r="D74" s="11">
        <f>D15+D43+D53+D63</f>
        <v>1495489.63</v>
      </c>
    </row>
    <row r="75" spans="1:4" s="1" customFormat="1" ht="12.95" customHeight="1" x14ac:dyDescent="0.2">
      <c r="A75" s="10" t="s">
        <v>96</v>
      </c>
      <c r="B75" s="12" t="s">
        <v>65</v>
      </c>
      <c r="C75" s="12"/>
      <c r="D75" s="11">
        <f>D72+D73-D74</f>
        <v>332356.30999999982</v>
      </c>
    </row>
    <row r="76" spans="1:4" s="1" customFormat="1" ht="12.95" customHeight="1" x14ac:dyDescent="0.2">
      <c r="A76" s="10" t="s">
        <v>97</v>
      </c>
      <c r="B76" s="12" t="s">
        <v>24</v>
      </c>
      <c r="C76" s="12"/>
      <c r="D76" s="11">
        <f>D21+D45+D55+D65</f>
        <v>1808409.1216500001</v>
      </c>
    </row>
    <row r="77" spans="1:4" s="1" customFormat="1" ht="12.95" customHeight="1" x14ac:dyDescent="0.2">
      <c r="A77" s="10" t="s">
        <v>98</v>
      </c>
      <c r="B77" s="12" t="s">
        <v>66</v>
      </c>
      <c r="C77" s="12"/>
      <c r="D77" s="11">
        <f>D74-D76</f>
        <v>-312919.49165000021</v>
      </c>
    </row>
    <row r="78" spans="1:4" s="1" customFormat="1" ht="12.95" customHeight="1" x14ac:dyDescent="0.2">
      <c r="A78" s="10" t="s">
        <v>99</v>
      </c>
      <c r="B78" s="12" t="s">
        <v>87</v>
      </c>
      <c r="C78" s="12"/>
      <c r="D78" s="11">
        <f>D71+D74-D76</f>
        <v>-269225.41900000023</v>
      </c>
    </row>
    <row r="79" spans="1:4" s="1" customFormat="1" ht="12.95" customHeight="1" x14ac:dyDescent="0.2">
      <c r="A79" s="5" t="s">
        <v>125</v>
      </c>
      <c r="D79" s="4"/>
    </row>
    <row r="80" spans="1:4" s="1" customFormat="1" ht="12.95" customHeight="1" x14ac:dyDescent="0.2">
      <c r="A80" s="5" t="s">
        <v>126</v>
      </c>
      <c r="D80" s="4"/>
    </row>
    <row r="81" spans="1:4" s="1" customFormat="1" ht="12.95" customHeight="1" x14ac:dyDescent="0.2">
      <c r="A81" s="5" t="s">
        <v>145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J12" sqref="J12"/>
    </sheetView>
  </sheetViews>
  <sheetFormatPr defaultRowHeight="15" x14ac:dyDescent="0.25"/>
  <cols>
    <col min="1" max="1" width="45.5703125" customWidth="1"/>
    <col min="2" max="2" width="17.85546875" customWidth="1"/>
  </cols>
  <sheetData>
    <row r="1" spans="1:2" ht="15.75" x14ac:dyDescent="0.25">
      <c r="A1" s="20" t="s">
        <v>129</v>
      </c>
    </row>
    <row r="3" spans="1:2" ht="15.75" x14ac:dyDescent="0.25">
      <c r="A3" s="21" t="s">
        <v>122</v>
      </c>
      <c r="B3" s="22" t="s">
        <v>123</v>
      </c>
    </row>
    <row r="4" spans="1:2" x14ac:dyDescent="0.25">
      <c r="A4" s="24" t="s">
        <v>131</v>
      </c>
      <c r="B4" s="28">
        <f>4809.39+19709.25</f>
        <v>24518.639999999999</v>
      </c>
    </row>
    <row r="5" spans="1:2" x14ac:dyDescent="0.25">
      <c r="A5" s="24" t="s">
        <v>132</v>
      </c>
      <c r="B5" s="28">
        <v>3899.06</v>
      </c>
    </row>
    <row r="6" spans="1:2" x14ac:dyDescent="0.25">
      <c r="A6" s="24" t="s">
        <v>133</v>
      </c>
      <c r="B6" s="29">
        <f>137451.19+92198.37+71864.92</f>
        <v>301514.48</v>
      </c>
    </row>
    <row r="7" spans="1:2" x14ac:dyDescent="0.25">
      <c r="A7" s="24" t="s">
        <v>134</v>
      </c>
      <c r="B7" s="29">
        <f>12247.7+2327.49+7630.12</f>
        <v>22205.31</v>
      </c>
    </row>
    <row r="8" spans="1:2" x14ac:dyDescent="0.25">
      <c r="A8" s="24" t="s">
        <v>135</v>
      </c>
      <c r="B8" s="29">
        <v>1181.47</v>
      </c>
    </row>
    <row r="9" spans="1:2" x14ac:dyDescent="0.25">
      <c r="A9" s="26" t="s">
        <v>136</v>
      </c>
      <c r="B9" s="29">
        <v>18195.77</v>
      </c>
    </row>
    <row r="10" spans="1:2" x14ac:dyDescent="0.25">
      <c r="A10" s="25" t="s">
        <v>137</v>
      </c>
      <c r="B10" s="29">
        <v>7009</v>
      </c>
    </row>
    <row r="11" spans="1:2" x14ac:dyDescent="0.25">
      <c r="A11" s="25" t="s">
        <v>138</v>
      </c>
      <c r="B11" s="29">
        <v>10442.379999999999</v>
      </c>
    </row>
    <row r="12" spans="1:2" x14ac:dyDescent="0.25">
      <c r="A12" s="25" t="s">
        <v>139</v>
      </c>
      <c r="B12" s="29">
        <v>6801.42</v>
      </c>
    </row>
    <row r="13" spans="1:2" x14ac:dyDescent="0.25">
      <c r="A13" s="25" t="s">
        <v>140</v>
      </c>
      <c r="B13" s="29">
        <v>784.61</v>
      </c>
    </row>
    <row r="14" spans="1:2" x14ac:dyDescent="0.25">
      <c r="A14" s="31" t="s">
        <v>141</v>
      </c>
      <c r="B14" s="30">
        <v>273.72000000000003</v>
      </c>
    </row>
    <row r="15" spans="1:2" x14ac:dyDescent="0.25">
      <c r="A15" s="25" t="s">
        <v>142</v>
      </c>
      <c r="B15" s="30">
        <f>1602.3+3175.32+4801.43</f>
        <v>9579.0499999999993</v>
      </c>
    </row>
    <row r="16" spans="1:2" x14ac:dyDescent="0.25">
      <c r="A16" s="31" t="s">
        <v>143</v>
      </c>
      <c r="B16" s="30">
        <v>798.22</v>
      </c>
    </row>
    <row r="17" spans="1:2" x14ac:dyDescent="0.25">
      <c r="A17" s="32" t="s">
        <v>144</v>
      </c>
      <c r="B17" s="29">
        <v>625.05999999999995</v>
      </c>
    </row>
    <row r="18" spans="1:2" x14ac:dyDescent="0.25">
      <c r="A18" s="27" t="s">
        <v>124</v>
      </c>
      <c r="B18" s="29">
        <f>SUM(B4:B17)</f>
        <v>407828.18999999989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2019-03-28T08:37:42Z</dcterms:modified>
</cp:coreProperties>
</file>