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40" windowHeight="8955"/>
  </bookViews>
  <sheets>
    <sheet name="2016" sheetId="15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D33" i="15" l="1"/>
  <c r="D32" i="15" l="1"/>
  <c r="D66" i="15" l="1"/>
  <c r="D65" i="15"/>
  <c r="D56" i="15"/>
  <c r="D55" i="15"/>
  <c r="D46" i="15"/>
  <c r="D45" i="15"/>
  <c r="D13" i="15" l="1"/>
  <c r="D14" i="15"/>
  <c r="D64" i="15" l="1"/>
  <c r="D54" i="15"/>
  <c r="D74" i="15" l="1"/>
  <c r="D11" i="15"/>
  <c r="D10" i="15"/>
  <c r="D9" i="15"/>
  <c r="D21" i="15" l="1"/>
  <c r="D70" i="15"/>
  <c r="D60" i="15"/>
  <c r="D22" i="15"/>
  <c r="D71" i="15"/>
  <c r="D67" i="15"/>
  <c r="D61" i="15"/>
  <c r="D57" i="15"/>
  <c r="D51" i="15"/>
  <c r="D50" i="15"/>
  <c r="D47" i="15"/>
  <c r="D23" i="15"/>
  <c r="D16" i="15"/>
  <c r="D40" i="15" s="1"/>
  <c r="D12" i="15"/>
  <c r="D76" i="15" s="1"/>
  <c r="D8" i="15"/>
  <c r="D75" i="15" s="1"/>
  <c r="D58" i="15" l="1"/>
  <c r="D62" i="15" s="1"/>
  <c r="D48" i="15"/>
  <c r="D52" i="15" s="1"/>
  <c r="D68" i="15"/>
  <c r="D72" i="15" s="1"/>
  <c r="D20" i="15"/>
  <c r="D77" i="15"/>
  <c r="D78" i="15" s="1"/>
  <c r="D41" i="15"/>
  <c r="D24" i="15" s="1"/>
  <c r="D42" i="15" l="1"/>
  <c r="D79" i="15"/>
  <c r="D80" i="15" s="1"/>
  <c r="D81" i="15" l="1"/>
</calcChain>
</file>

<file path=xl/sharedStrings.xml><?xml version="1.0" encoding="utf-8"?>
<sst xmlns="http://schemas.openxmlformats.org/spreadsheetml/2006/main" count="160" uniqueCount="134">
  <si>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</si>
  <si>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</si>
  <si>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</si>
  <si>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</si>
  <si>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</si>
  <si>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</si>
  <si>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</si>
  <si>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Содержание и ремонт</t>
  </si>
  <si>
    <t>1.1</t>
  </si>
  <si>
    <t>Общая задолженность на начало отчетного периода</t>
  </si>
  <si>
    <t>1.1.1</t>
  </si>
  <si>
    <t>1.1.2</t>
  </si>
  <si>
    <t>1.1.3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</si>
  <si>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</si>
  <si>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</si>
  <si>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</si>
  <si>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</si>
  <si>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</si>
  <si>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1.2.3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</si>
  <si>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</si>
  <si>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</si>
  <si>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</si>
  <si>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</si>
  <si>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</si>
  <si>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1.3.3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</si>
  <si>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</si>
  <si>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</si>
  <si>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</si>
  <si>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</si>
  <si>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</si>
  <si>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1.4.3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</si>
  <si>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</si>
  <si>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</si>
  <si>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</si>
  <si>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</si>
  <si>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</si>
  <si>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</si>
  <si>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</si>
  <si>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</si>
  <si>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</si>
  <si>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</si>
  <si>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</si>
  <si>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</si>
  <si>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</si>
  <si>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</si>
  <si>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Техническая документация, экспертиза</t>
  </si>
  <si>
    <t>1.5.10</t>
  </si>
  <si>
    <t>Плата за управление</t>
  </si>
  <si>
    <t>1.6</t>
  </si>
  <si>
    <t>Остаток (-дефицит, +профицит)</t>
  </si>
  <si>
    <t>Оплата работ подрядным организациям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</si>
  <si>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</si>
  <si>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</si>
  <si>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</si>
  <si>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</si>
  <si>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</si>
  <si>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</si>
  <si>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</si>
  <si>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</si>
  <si>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</si>
  <si>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</si>
  <si>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</si>
  <si>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</si>
  <si>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</si>
  <si>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</si>
  <si>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</si>
  <si>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</si>
  <si>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</si>
  <si>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</si>
  <si>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</si>
  <si>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</si>
  <si>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</si>
  <si>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</si>
  <si>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</si>
  <si>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</si>
  <si>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</si>
  <si>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</si>
  <si>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Обслуживание ОПУ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</si>
  <si>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</si>
  <si>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</si>
  <si>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</si>
  <si>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</si>
  <si>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</si>
  <si>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</si>
  <si>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</si>
  <si>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</si>
  <si>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</si>
  <si>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</si>
  <si>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</si>
  <si>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</si>
  <si>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Сбор ртутьсодержащих отходов</t>
  </si>
  <si>
    <t>Аварийно-диспетчерское обслуживание</t>
  </si>
  <si>
    <t>Обслуживание систем вентиляции</t>
  </si>
  <si>
    <t>Услуги охранные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</si>
  <si>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</si>
  <si>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</si>
  <si>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</si>
  <si>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</si>
  <si>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</si>
  <si>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</si>
  <si>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</si>
  <si>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</si>
  <si>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</si>
  <si>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</si>
  <si>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Лифт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</si>
  <si>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</si>
  <si>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</si>
  <si>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</si>
  <si>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</si>
  <si>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</si>
  <si>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</si>
  <si>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</si>
  <si>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</si>
  <si>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</si>
  <si>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</si>
  <si>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ул. Горная, 2-б</t>
  </si>
  <si>
    <t>Задолженность на начало отчетного периода по жилому фонду(юр.лица)</t>
  </si>
  <si>
    <t>Задолженность на начало отчетного периода по жилому фонду(население)</t>
  </si>
  <si>
    <t>Начислено жилому фонду(население)</t>
  </si>
  <si>
    <t>Начислено жилому фонду(юр.лица)</t>
  </si>
  <si>
    <t>Поступление денежных средств по жилому фонду(население)</t>
  </si>
  <si>
    <t>Поступление денежных средств по жилому фонду(юр.лица)</t>
  </si>
  <si>
    <t>Задолженность на конец отчетного периода по жилому фонду(население)</t>
  </si>
  <si>
    <t>Задолженность на конец отчетного периода по жилому фонду(юр.лица)</t>
  </si>
  <si>
    <t>Отчет о поступлении и использовании денежных средств</t>
  </si>
  <si>
    <t>01 января 2016 г</t>
  </si>
  <si>
    <t>31 декабря 2016 г</t>
  </si>
  <si>
    <t>Содержание придомовой территории</t>
  </si>
  <si>
    <t>Уборка придомовой территории и уход за цветочными клумбами</t>
  </si>
  <si>
    <t>Транспортные услуги по вывозу снега</t>
  </si>
  <si>
    <t>Уборка мест общего пользования</t>
  </si>
  <si>
    <t>Страхование и освидетельствование лифтов</t>
  </si>
  <si>
    <t>Аутсорсинг</t>
  </si>
  <si>
    <t>Прочие расходы  (долг за ХВС и эл.эн.)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</si>
</sst>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3" borderId="1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&#1079;&#1072;%202015%20&#1075;&#1086;&#1076;/&#1054;&#1090;&#1095;&#1077;&#1090;%20&#1043;&#1086;&#1088;&#1085;&#1072;&#1103;,2-&#1073;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</sheetNames>
    <sheetDataSet>
      <sheetData sheetId="0">
        <row r="21">
          <cell r="D21">
            <v>52771.830000000016</v>
          </cell>
        </row>
        <row r="22">
          <cell r="D22">
            <v>73527.09</v>
          </cell>
        </row>
        <row r="23">
          <cell r="D23">
            <v>2000</v>
          </cell>
        </row>
        <row r="47">
          <cell r="D47">
            <v>914.29</v>
          </cell>
        </row>
        <row r="67">
          <cell r="D67">
            <v>15252.830000000002</v>
          </cell>
        </row>
        <row r="81">
          <cell r="D81">
            <v>-16782.135150000046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6"/>
  <sheetViews>
    <sheetView tabSelected="1" workbookViewId="0">
      <selection activeCell="D26" sqref="D26"/>
    </sheetView>
  </sheetViews>
  <sheetFormatPr defaultRowHeight="12.95" customHeight="1" x14ac:dyDescent="0.25"/>
  <cols>
    <col min="1" max="2" width="7.140625" style="1" customWidth="1"/>
    <col min="3" max="3" width="64.42578125" style="1" customWidth="1"/>
    <col min="4" max="4" width="15.7109375" style="4" customWidth="1"/>
    <col min="5" max="5" width="12" style="1" customWidth="1"/>
    <col min="6" max="22" width="9.140625" style="1"/>
  </cols>
  <sheetData>
    <row r="1" spans="1:4" ht="12.95" customHeight="1" x14ac:dyDescent="0.25">
      <c r="A1" s="2" t="s">
        <v>124</v>
      </c>
    </row>
    <row r="2" spans="1:4" ht="12.95" customHeight="1" x14ac:dyDescent="0.25">
      <c r="A2" s="1" t="s">
        <v>0</v>
      </c>
      <c r="C2" s="1" t="s">
        <v>125</v>
      </c>
    </row>
    <row r="3" spans="1:4" ht="12.95" customHeight="1" x14ac:dyDescent="0.25">
      <c r="A3" s="1" t="s">
        <v>1</v>
      </c>
      <c r="C3" s="1" t="s">
        <v>126</v>
      </c>
    </row>
    <row r="4" spans="1:4" ht="12.95" customHeight="1" x14ac:dyDescent="0.25">
      <c r="A4" s="1" t="s">
        <v>2</v>
      </c>
      <c r="C4" s="1" t="s">
        <v>115</v>
      </c>
    </row>
    <row r="6" spans="1:4" ht="12.95" customHeight="1" x14ac:dyDescent="0.25">
      <c r="A6" s="8" t="s">
        <v>3</v>
      </c>
      <c r="B6" s="18" t="s">
        <v>4</v>
      </c>
      <c r="C6" s="18"/>
      <c r="D6" s="9" t="s">
        <v>5</v>
      </c>
    </row>
    <row r="7" spans="1:4" ht="12.95" customHeight="1" x14ac:dyDescent="0.25">
      <c r="A7" s="6" t="s">
        <v>6</v>
      </c>
      <c r="B7" s="19" t="s">
        <v>7</v>
      </c>
      <c r="C7" s="19"/>
      <c r="D7" s="10"/>
    </row>
    <row r="8" spans="1:4" ht="12.95" customHeight="1" x14ac:dyDescent="0.25">
      <c r="A8" s="11" t="s">
        <v>8</v>
      </c>
      <c r="B8" s="20" t="s">
        <v>9</v>
      </c>
      <c r="C8" s="20"/>
      <c r="D8" s="12">
        <f>SUM(D9:D11)</f>
        <v>128298.92000000001</v>
      </c>
    </row>
    <row r="9" spans="1:4" ht="12.95" customHeight="1" x14ac:dyDescent="0.25">
      <c r="A9" s="11" t="s">
        <v>10</v>
      </c>
      <c r="B9" s="7"/>
      <c r="C9" s="13" t="s">
        <v>117</v>
      </c>
      <c r="D9" s="12">
        <f>'[1]2015'!$D$21</f>
        <v>52771.830000000016</v>
      </c>
    </row>
    <row r="10" spans="1:4" ht="12.95" customHeight="1" x14ac:dyDescent="0.25">
      <c r="A10" s="11" t="s">
        <v>11</v>
      </c>
      <c r="B10" s="13"/>
      <c r="C10" s="13" t="s">
        <v>116</v>
      </c>
      <c r="D10" s="12">
        <f>'[1]2015'!$D$22</f>
        <v>73527.09</v>
      </c>
    </row>
    <row r="11" spans="1:4" ht="12.95" customHeight="1" x14ac:dyDescent="0.25">
      <c r="A11" s="11" t="s">
        <v>12</v>
      </c>
      <c r="B11" s="13"/>
      <c r="C11" s="13" t="s">
        <v>13</v>
      </c>
      <c r="D11" s="12">
        <f>'[1]2015'!$D$23</f>
        <v>2000</v>
      </c>
    </row>
    <row r="12" spans="1:4" ht="12.95" customHeight="1" x14ac:dyDescent="0.25">
      <c r="A12" s="11" t="s">
        <v>14</v>
      </c>
      <c r="B12" s="13" t="s">
        <v>15</v>
      </c>
      <c r="C12" s="13"/>
      <c r="D12" s="12">
        <f>SUM(D13:D15)</f>
        <v>648285.96</v>
      </c>
    </row>
    <row r="13" spans="1:4" ht="12.95" customHeight="1" x14ac:dyDescent="0.25">
      <c r="A13" s="11" t="s">
        <v>16</v>
      </c>
      <c r="B13" s="13"/>
      <c r="C13" s="13" t="s">
        <v>118</v>
      </c>
      <c r="D13" s="12">
        <f>1931.01+556360.38</f>
        <v>558291.39</v>
      </c>
    </row>
    <row r="14" spans="1:4" ht="12.95" customHeight="1" x14ac:dyDescent="0.25">
      <c r="A14" s="11" t="s">
        <v>17</v>
      </c>
      <c r="B14" s="13"/>
      <c r="C14" s="13" t="s">
        <v>119</v>
      </c>
      <c r="D14" s="12">
        <f>115749.89-73527.09+35552.02</f>
        <v>77774.820000000007</v>
      </c>
    </row>
    <row r="15" spans="1:4" ht="12.95" customHeight="1" x14ac:dyDescent="0.25">
      <c r="A15" s="11" t="s">
        <v>18</v>
      </c>
      <c r="B15" s="13"/>
      <c r="C15" s="13" t="s">
        <v>19</v>
      </c>
      <c r="D15" s="12">
        <v>12219.75</v>
      </c>
    </row>
    <row r="16" spans="1:4" ht="12.95" customHeight="1" x14ac:dyDescent="0.25">
      <c r="A16" s="11" t="s">
        <v>20</v>
      </c>
      <c r="B16" s="13" t="s">
        <v>21</v>
      </c>
      <c r="C16" s="13"/>
      <c r="D16" s="12">
        <f>SUM(D17:D19)</f>
        <v>506653.96</v>
      </c>
    </row>
    <row r="17" spans="1:5" ht="12.95" customHeight="1" x14ac:dyDescent="0.25">
      <c r="A17" s="11" t="s">
        <v>22</v>
      </c>
      <c r="B17" s="13"/>
      <c r="C17" s="13" t="s">
        <v>120</v>
      </c>
      <c r="D17" s="12">
        <v>493434.21</v>
      </c>
    </row>
    <row r="18" spans="1:5" ht="12.95" customHeight="1" x14ac:dyDescent="0.25">
      <c r="A18" s="11" t="s">
        <v>23</v>
      </c>
      <c r="B18" s="13"/>
      <c r="C18" s="13" t="s">
        <v>121</v>
      </c>
      <c r="D18" s="12">
        <v>0</v>
      </c>
    </row>
    <row r="19" spans="1:5" ht="12.95" customHeight="1" x14ac:dyDescent="0.25">
      <c r="A19" s="11" t="s">
        <v>24</v>
      </c>
      <c r="B19" s="13"/>
      <c r="C19" s="13" t="s">
        <v>25</v>
      </c>
      <c r="D19" s="12">
        <v>13219.75</v>
      </c>
    </row>
    <row r="20" spans="1:5" ht="12.95" customHeight="1" x14ac:dyDescent="0.25">
      <c r="A20" s="11" t="s">
        <v>26</v>
      </c>
      <c r="B20" s="20" t="s">
        <v>27</v>
      </c>
      <c r="C20" s="20"/>
      <c r="D20" s="12">
        <f>SUM(D21:D23)</f>
        <v>269930.91999999993</v>
      </c>
      <c r="E20" s="3"/>
    </row>
    <row r="21" spans="1:5" ht="12.95" customHeight="1" x14ac:dyDescent="0.25">
      <c r="A21" s="11" t="s">
        <v>28</v>
      </c>
      <c r="B21" s="13"/>
      <c r="C21" s="13" t="s">
        <v>122</v>
      </c>
      <c r="D21" s="12">
        <f>D9+D13-D17</f>
        <v>117629.00999999995</v>
      </c>
    </row>
    <row r="22" spans="1:5" ht="12.95" customHeight="1" x14ac:dyDescent="0.25">
      <c r="A22" s="11" t="s">
        <v>29</v>
      </c>
      <c r="B22" s="13"/>
      <c r="C22" s="13" t="s">
        <v>123</v>
      </c>
      <c r="D22" s="12">
        <f>D10+D14-D18</f>
        <v>151301.91</v>
      </c>
    </row>
    <row r="23" spans="1:5" ht="12.95" customHeight="1" x14ac:dyDescent="0.25">
      <c r="A23" s="11" t="s">
        <v>30</v>
      </c>
      <c r="B23" s="13"/>
      <c r="C23" s="13" t="s">
        <v>31</v>
      </c>
      <c r="D23" s="12">
        <f>D11+D15-D19</f>
        <v>1000</v>
      </c>
    </row>
    <row r="24" spans="1:5" ht="12.95" customHeight="1" x14ac:dyDescent="0.25">
      <c r="A24" s="11" t="s">
        <v>32</v>
      </c>
      <c r="B24" s="13" t="s">
        <v>33</v>
      </c>
      <c r="C24" s="13"/>
      <c r="D24" s="12">
        <f>D25+D27+D28+D29+D30+D31+D32+D33+D34+D35+D36+D37+D38+D39+D40+D41+D26</f>
        <v>433811.84620000003</v>
      </c>
    </row>
    <row r="25" spans="1:5" ht="12.95" customHeight="1" x14ac:dyDescent="0.25">
      <c r="A25" s="11" t="s">
        <v>34</v>
      </c>
      <c r="B25" s="13"/>
      <c r="C25" s="13" t="s">
        <v>35</v>
      </c>
      <c r="D25" s="12">
        <v>10073.530000000001</v>
      </c>
    </row>
    <row r="26" spans="1:5" s="1" customFormat="1" ht="12.95" customHeight="1" x14ac:dyDescent="0.2">
      <c r="A26" s="11" t="s">
        <v>36</v>
      </c>
      <c r="B26" s="13"/>
      <c r="C26" s="13" t="s">
        <v>102</v>
      </c>
      <c r="D26" s="12">
        <v>0</v>
      </c>
    </row>
    <row r="27" spans="1:5" s="1" customFormat="1" ht="12.95" customHeight="1" x14ac:dyDescent="0.2">
      <c r="A27" s="11" t="s">
        <v>38</v>
      </c>
      <c r="B27" s="7"/>
      <c r="C27" s="13" t="s">
        <v>37</v>
      </c>
      <c r="D27" s="12">
        <v>226716.91</v>
      </c>
    </row>
    <row r="28" spans="1:5" s="1" customFormat="1" ht="12.95" customHeight="1" x14ac:dyDescent="0.2">
      <c r="A28" s="11" t="s">
        <v>39</v>
      </c>
      <c r="B28" s="13"/>
      <c r="C28" s="13" t="s">
        <v>130</v>
      </c>
      <c r="D28" s="12">
        <v>59238.25</v>
      </c>
    </row>
    <row r="29" spans="1:5" s="1" customFormat="1" ht="12.95" customHeight="1" x14ac:dyDescent="0.2">
      <c r="A29" s="11" t="s">
        <v>40</v>
      </c>
      <c r="B29" s="13"/>
      <c r="C29" s="13" t="s">
        <v>91</v>
      </c>
      <c r="D29" s="12">
        <v>36692.9</v>
      </c>
    </row>
    <row r="30" spans="1:5" s="1" customFormat="1" ht="12.95" customHeight="1" x14ac:dyDescent="0.2">
      <c r="A30" s="11" t="s">
        <v>41</v>
      </c>
      <c r="B30" s="13"/>
      <c r="C30" s="13" t="s">
        <v>129</v>
      </c>
      <c r="D30" s="16">
        <v>6575</v>
      </c>
    </row>
    <row r="31" spans="1:5" s="1" customFormat="1" ht="12.95" customHeight="1" x14ac:dyDescent="0.2">
      <c r="A31" s="11" t="s">
        <v>43</v>
      </c>
      <c r="B31" s="13"/>
      <c r="C31" s="13" t="s">
        <v>92</v>
      </c>
      <c r="D31" s="16">
        <v>0</v>
      </c>
    </row>
    <row r="32" spans="1:5" s="1" customFormat="1" ht="12.95" customHeight="1" x14ac:dyDescent="0.2">
      <c r="A32" s="11" t="s">
        <v>44</v>
      </c>
      <c r="B32" s="13"/>
      <c r="C32" s="17" t="s">
        <v>131</v>
      </c>
      <c r="D32" s="16">
        <f>311.48+2000+5600</f>
        <v>7911.48</v>
      </c>
    </row>
    <row r="33" spans="1:4" s="1" customFormat="1" ht="12.95" customHeight="1" x14ac:dyDescent="0.2">
      <c r="A33" s="11" t="s">
        <v>103</v>
      </c>
      <c r="B33" s="13"/>
      <c r="C33" s="7" t="s">
        <v>133</v>
      </c>
      <c r="D33" s="16">
        <f>4794.98+484.37</f>
        <v>5279.3499999999995</v>
      </c>
    </row>
    <row r="34" spans="1:4" s="1" customFormat="1" ht="12.95" customHeight="1" x14ac:dyDescent="0.2">
      <c r="A34" s="11" t="s">
        <v>46</v>
      </c>
      <c r="B34" s="13"/>
      <c r="C34" s="13" t="s">
        <v>85</v>
      </c>
      <c r="D34" s="12">
        <v>3360</v>
      </c>
    </row>
    <row r="35" spans="1:4" s="1" customFormat="1" ht="12.95" customHeight="1" x14ac:dyDescent="0.2">
      <c r="A35" s="11" t="s">
        <v>86</v>
      </c>
      <c r="B35" s="7"/>
      <c r="C35" s="7" t="s">
        <v>132</v>
      </c>
      <c r="D35" s="16">
        <v>14922.52</v>
      </c>
    </row>
    <row r="36" spans="1:4" s="1" customFormat="1" ht="12.95" customHeight="1" x14ac:dyDescent="0.2">
      <c r="A36" s="11" t="s">
        <v>89</v>
      </c>
      <c r="B36" s="7"/>
      <c r="C36" s="7" t="s">
        <v>90</v>
      </c>
      <c r="D36" s="12">
        <v>0</v>
      </c>
    </row>
    <row r="37" spans="1:4" s="1" customFormat="1" ht="12.95" customHeight="1" x14ac:dyDescent="0.2">
      <c r="A37" s="11" t="s">
        <v>94</v>
      </c>
      <c r="B37" s="7"/>
      <c r="C37" s="7" t="s">
        <v>45</v>
      </c>
      <c r="D37" s="12">
        <v>0</v>
      </c>
    </row>
    <row r="38" spans="1:4" s="1" customFormat="1" ht="12.95" customHeight="1" x14ac:dyDescent="0.2">
      <c r="A38" s="11" t="s">
        <v>95</v>
      </c>
      <c r="B38" s="7"/>
      <c r="C38" s="13" t="s">
        <v>93</v>
      </c>
      <c r="D38" s="12">
        <v>0</v>
      </c>
    </row>
    <row r="39" spans="1:4" s="1" customFormat="1" ht="12.95" customHeight="1" x14ac:dyDescent="0.2">
      <c r="A39" s="11" t="s">
        <v>96</v>
      </c>
      <c r="B39" s="7"/>
      <c r="C39" s="13" t="s">
        <v>42</v>
      </c>
      <c r="D39" s="12">
        <v>3579.22</v>
      </c>
    </row>
    <row r="40" spans="1:4" s="1" customFormat="1" ht="12.95" customHeight="1" x14ac:dyDescent="0.2">
      <c r="A40" s="11" t="s">
        <v>97</v>
      </c>
      <c r="B40" s="7"/>
      <c r="C40" s="7" t="s">
        <v>87</v>
      </c>
      <c r="D40" s="12">
        <f>D16*1.5%</f>
        <v>7599.8094000000001</v>
      </c>
    </row>
    <row r="41" spans="1:4" s="1" customFormat="1" ht="12.95" customHeight="1" x14ac:dyDescent="0.2">
      <c r="A41" s="11" t="s">
        <v>98</v>
      </c>
      <c r="B41" s="7"/>
      <c r="C41" s="7" t="s">
        <v>47</v>
      </c>
      <c r="D41" s="12">
        <f>D12*8%</f>
        <v>51862.876799999998</v>
      </c>
    </row>
    <row r="42" spans="1:4" s="1" customFormat="1" ht="12.95" customHeight="1" x14ac:dyDescent="0.2">
      <c r="A42" s="11" t="s">
        <v>48</v>
      </c>
      <c r="B42" s="7" t="s">
        <v>49</v>
      </c>
      <c r="C42" s="7"/>
      <c r="D42" s="12">
        <f>D16-D24</f>
        <v>72842.113799999992</v>
      </c>
    </row>
    <row r="43" spans="1:4" s="1" customFormat="1" ht="12.95" customHeight="1" x14ac:dyDescent="0.2">
      <c r="A43" s="14" t="s">
        <v>51</v>
      </c>
      <c r="B43" s="6" t="s">
        <v>127</v>
      </c>
      <c r="C43" s="6"/>
      <c r="D43" s="10"/>
    </row>
    <row r="44" spans="1:4" s="1" customFormat="1" ht="12.95" customHeight="1" x14ac:dyDescent="0.2">
      <c r="A44" s="11" t="s">
        <v>52</v>
      </c>
      <c r="B44" s="7" t="s">
        <v>9</v>
      </c>
      <c r="C44" s="7"/>
      <c r="D44" s="12">
        <v>0</v>
      </c>
    </row>
    <row r="45" spans="1:4" s="1" customFormat="1" ht="12.95" customHeight="1" x14ac:dyDescent="0.2">
      <c r="A45" s="11" t="s">
        <v>53</v>
      </c>
      <c r="B45" s="7" t="s">
        <v>15</v>
      </c>
      <c r="C45" s="7"/>
      <c r="D45" s="12">
        <f>4240.53+64507.89</f>
        <v>68748.42</v>
      </c>
    </row>
    <row r="46" spans="1:4" s="1" customFormat="1" ht="12.95" customHeight="1" x14ac:dyDescent="0.2">
      <c r="A46" s="11" t="s">
        <v>54</v>
      </c>
      <c r="B46" s="7" t="s">
        <v>21</v>
      </c>
      <c r="C46" s="7"/>
      <c r="D46" s="12">
        <f>47171.29</f>
        <v>47171.29</v>
      </c>
    </row>
    <row r="47" spans="1:4" s="1" customFormat="1" ht="12.95" customHeight="1" x14ac:dyDescent="0.2">
      <c r="A47" s="11" t="s">
        <v>55</v>
      </c>
      <c r="B47" s="7" t="s">
        <v>27</v>
      </c>
      <c r="C47" s="7"/>
      <c r="D47" s="12">
        <f>D44+D45-D46</f>
        <v>21577.129999999997</v>
      </c>
    </row>
    <row r="48" spans="1:4" s="1" customFormat="1" ht="12.95" customHeight="1" x14ac:dyDescent="0.2">
      <c r="A48" s="11" t="s">
        <v>56</v>
      </c>
      <c r="B48" s="7" t="s">
        <v>33</v>
      </c>
      <c r="C48" s="7"/>
      <c r="D48" s="12">
        <f>SUM(D49:D51)</f>
        <v>96125.592950000006</v>
      </c>
    </row>
    <row r="49" spans="1:4" s="1" customFormat="1" ht="12.95" customHeight="1" x14ac:dyDescent="0.2">
      <c r="A49" s="11" t="s">
        <v>57</v>
      </c>
      <c r="B49" s="7"/>
      <c r="C49" s="7" t="s">
        <v>128</v>
      </c>
      <c r="D49" s="12">
        <v>89918.15</v>
      </c>
    </row>
    <row r="50" spans="1:4" s="1" customFormat="1" ht="12.95" customHeight="1" x14ac:dyDescent="0.2">
      <c r="A50" s="11" t="s">
        <v>58</v>
      </c>
      <c r="B50" s="7"/>
      <c r="C50" s="7" t="s">
        <v>87</v>
      </c>
      <c r="D50" s="12">
        <f>D46*1.5%</f>
        <v>707.56934999999999</v>
      </c>
    </row>
    <row r="51" spans="1:4" s="1" customFormat="1" ht="12.95" customHeight="1" x14ac:dyDescent="0.2">
      <c r="A51" s="11" t="s">
        <v>59</v>
      </c>
      <c r="B51" s="7"/>
      <c r="C51" s="7" t="s">
        <v>47</v>
      </c>
      <c r="D51" s="12">
        <f>D45*8%</f>
        <v>5499.8735999999999</v>
      </c>
    </row>
    <row r="52" spans="1:4" s="1" customFormat="1" ht="12.95" customHeight="1" x14ac:dyDescent="0.2">
      <c r="A52" s="11" t="s">
        <v>60</v>
      </c>
      <c r="B52" s="7" t="s">
        <v>49</v>
      </c>
      <c r="C52" s="7"/>
      <c r="D52" s="12">
        <f>D46-D48</f>
        <v>-48954.302950000005</v>
      </c>
    </row>
    <row r="53" spans="1:4" s="1" customFormat="1" ht="12.95" customHeight="1" x14ac:dyDescent="0.2">
      <c r="A53" s="14" t="s">
        <v>61</v>
      </c>
      <c r="B53" s="6" t="s">
        <v>77</v>
      </c>
      <c r="C53" s="6"/>
      <c r="D53" s="10"/>
    </row>
    <row r="54" spans="1:4" s="1" customFormat="1" ht="12.95" customHeight="1" x14ac:dyDescent="0.2">
      <c r="A54" s="11" t="s">
        <v>62</v>
      </c>
      <c r="B54" s="7" t="s">
        <v>9</v>
      </c>
      <c r="C54" s="7"/>
      <c r="D54" s="12">
        <f>'[1]2015'!$D$47</f>
        <v>914.29</v>
      </c>
    </row>
    <row r="55" spans="1:4" s="1" customFormat="1" ht="12.95" customHeight="1" x14ac:dyDescent="0.2">
      <c r="A55" s="11" t="s">
        <v>63</v>
      </c>
      <c r="B55" s="7" t="s">
        <v>15</v>
      </c>
      <c r="C55" s="7"/>
      <c r="D55" s="12">
        <f>1666.19+655.18+10459.6</f>
        <v>12780.970000000001</v>
      </c>
    </row>
    <row r="56" spans="1:4" s="1" customFormat="1" ht="12.95" customHeight="1" x14ac:dyDescent="0.2">
      <c r="A56" s="11" t="s">
        <v>64</v>
      </c>
      <c r="B56" s="7" t="s">
        <v>21</v>
      </c>
      <c r="C56" s="7"/>
      <c r="D56" s="12">
        <f>-84.2+9053.48</f>
        <v>8969.2799999999988</v>
      </c>
    </row>
    <row r="57" spans="1:4" s="1" customFormat="1" ht="12.95" customHeight="1" x14ac:dyDescent="0.2">
      <c r="A57" s="11" t="s">
        <v>65</v>
      </c>
      <c r="B57" s="7" t="s">
        <v>27</v>
      </c>
      <c r="C57" s="7"/>
      <c r="D57" s="12">
        <f>D54+D55-D56</f>
        <v>4725.9800000000032</v>
      </c>
    </row>
    <row r="58" spans="1:4" s="1" customFormat="1" ht="12.95" customHeight="1" x14ac:dyDescent="0.2">
      <c r="A58" s="11" t="s">
        <v>66</v>
      </c>
      <c r="B58" s="7" t="s">
        <v>33</v>
      </c>
      <c r="C58" s="7"/>
      <c r="D58" s="12">
        <f>SUM(D59:D61)</f>
        <v>2499.9068000000002</v>
      </c>
    </row>
    <row r="59" spans="1:4" s="1" customFormat="1" ht="12.95" customHeight="1" x14ac:dyDescent="0.2">
      <c r="A59" s="11" t="s">
        <v>67</v>
      </c>
      <c r="B59" s="7"/>
      <c r="C59" s="7" t="s">
        <v>50</v>
      </c>
      <c r="D59" s="16">
        <v>1342.89</v>
      </c>
    </row>
    <row r="60" spans="1:4" s="1" customFormat="1" ht="12.95" customHeight="1" x14ac:dyDescent="0.2">
      <c r="A60" s="11" t="s">
        <v>68</v>
      </c>
      <c r="B60" s="7"/>
      <c r="C60" s="7" t="s">
        <v>87</v>
      </c>
      <c r="D60" s="16">
        <f>D56*1.5%</f>
        <v>134.53919999999997</v>
      </c>
    </row>
    <row r="61" spans="1:4" s="1" customFormat="1" ht="12.95" customHeight="1" x14ac:dyDescent="0.2">
      <c r="A61" s="11" t="s">
        <v>88</v>
      </c>
      <c r="B61" s="7"/>
      <c r="C61" s="7" t="s">
        <v>47</v>
      </c>
      <c r="D61" s="16">
        <f>D55*8%</f>
        <v>1022.4776000000002</v>
      </c>
    </row>
    <row r="62" spans="1:4" s="1" customFormat="1" ht="12.95" customHeight="1" x14ac:dyDescent="0.2">
      <c r="A62" s="11" t="s">
        <v>69</v>
      </c>
      <c r="B62" s="7" t="s">
        <v>49</v>
      </c>
      <c r="C62" s="7"/>
      <c r="D62" s="16">
        <f>D56-D58</f>
        <v>6469.3731999999982</v>
      </c>
    </row>
    <row r="63" spans="1:4" s="1" customFormat="1" ht="12.95" customHeight="1" x14ac:dyDescent="0.2">
      <c r="A63" s="14" t="s">
        <v>70</v>
      </c>
      <c r="B63" s="6" t="s">
        <v>104</v>
      </c>
      <c r="C63" s="6"/>
      <c r="D63" s="16"/>
    </row>
    <row r="64" spans="1:4" s="1" customFormat="1" ht="12.95" customHeight="1" x14ac:dyDescent="0.2">
      <c r="A64" s="11" t="s">
        <v>78</v>
      </c>
      <c r="B64" s="7" t="s">
        <v>9</v>
      </c>
      <c r="C64" s="7"/>
      <c r="D64" s="16">
        <f>'[1]2015'!$D$67</f>
        <v>15252.830000000002</v>
      </c>
    </row>
    <row r="65" spans="1:4" s="1" customFormat="1" ht="12.95" customHeight="1" x14ac:dyDescent="0.2">
      <c r="A65" s="11" t="s">
        <v>79</v>
      </c>
      <c r="B65" s="7" t="s">
        <v>15</v>
      </c>
      <c r="C65" s="7"/>
      <c r="D65" s="16">
        <f>25372.9+11192.71+178307.55</f>
        <v>214873.15999999997</v>
      </c>
    </row>
    <row r="66" spans="1:4" s="1" customFormat="1" ht="12.95" customHeight="1" x14ac:dyDescent="0.2">
      <c r="A66" s="11" t="s">
        <v>80</v>
      </c>
      <c r="B66" s="7" t="s">
        <v>21</v>
      </c>
      <c r="C66" s="7"/>
      <c r="D66" s="16">
        <f>-1599.23+156090.83</f>
        <v>154491.59999999998</v>
      </c>
    </row>
    <row r="67" spans="1:4" s="1" customFormat="1" ht="12.95" customHeight="1" x14ac:dyDescent="0.2">
      <c r="A67" s="11" t="s">
        <v>81</v>
      </c>
      <c r="B67" s="7" t="s">
        <v>27</v>
      </c>
      <c r="C67" s="7"/>
      <c r="D67" s="16">
        <f>D64+D65-D66</f>
        <v>75634.390000000014</v>
      </c>
    </row>
    <row r="68" spans="1:4" s="1" customFormat="1" ht="12.95" customHeight="1" x14ac:dyDescent="0.2">
      <c r="A68" s="11" t="s">
        <v>82</v>
      </c>
      <c r="B68" s="7" t="s">
        <v>33</v>
      </c>
      <c r="C68" s="7"/>
      <c r="D68" s="16">
        <f>SUM(D69:D71)</f>
        <v>163313.4368</v>
      </c>
    </row>
    <row r="69" spans="1:4" s="1" customFormat="1" ht="12.95" customHeight="1" x14ac:dyDescent="0.2">
      <c r="A69" s="11" t="s">
        <v>83</v>
      </c>
      <c r="B69" s="7"/>
      <c r="C69" s="7" t="s">
        <v>50</v>
      </c>
      <c r="D69" s="16">
        <v>143806.21</v>
      </c>
    </row>
    <row r="70" spans="1:4" s="1" customFormat="1" ht="12.95" customHeight="1" x14ac:dyDescent="0.2">
      <c r="A70" s="11" t="s">
        <v>84</v>
      </c>
      <c r="B70" s="7"/>
      <c r="C70" s="7" t="s">
        <v>87</v>
      </c>
      <c r="D70" s="12">
        <f>D66*1.5%</f>
        <v>2317.3739999999993</v>
      </c>
    </row>
    <row r="71" spans="1:4" s="1" customFormat="1" ht="12.95" customHeight="1" x14ac:dyDescent="0.2">
      <c r="A71" s="11" t="s">
        <v>101</v>
      </c>
      <c r="B71" s="7"/>
      <c r="C71" s="7" t="s">
        <v>47</v>
      </c>
      <c r="D71" s="12">
        <f>D65*8%</f>
        <v>17189.852799999997</v>
      </c>
    </row>
    <row r="72" spans="1:4" s="1" customFormat="1" ht="12.95" customHeight="1" x14ac:dyDescent="0.2">
      <c r="A72" s="11" t="s">
        <v>105</v>
      </c>
      <c r="B72" s="7" t="s">
        <v>49</v>
      </c>
      <c r="C72" s="7"/>
      <c r="D72" s="12">
        <f>D66-D68</f>
        <v>-8821.8368000000191</v>
      </c>
    </row>
    <row r="73" spans="1:4" s="1" customFormat="1" ht="12.95" customHeight="1" x14ac:dyDescent="0.2">
      <c r="A73" s="14" t="s">
        <v>106</v>
      </c>
      <c r="B73" s="6" t="s">
        <v>71</v>
      </c>
      <c r="C73" s="6"/>
      <c r="D73" s="10"/>
    </row>
    <row r="74" spans="1:4" s="1" customFormat="1" ht="12.95" customHeight="1" x14ac:dyDescent="0.2">
      <c r="A74" s="11" t="s">
        <v>107</v>
      </c>
      <c r="B74" s="15" t="s">
        <v>99</v>
      </c>
      <c r="C74" s="15"/>
      <c r="D74" s="16">
        <f>'[1]2015'!$D$81</f>
        <v>-16782.135150000046</v>
      </c>
    </row>
    <row r="75" spans="1:4" s="1" customFormat="1" ht="12.95" customHeight="1" x14ac:dyDescent="0.2">
      <c r="A75" s="11" t="s">
        <v>108</v>
      </c>
      <c r="B75" s="7" t="s">
        <v>72</v>
      </c>
      <c r="C75" s="7"/>
      <c r="D75" s="12">
        <f>D8+D44+D54+D64</f>
        <v>144466.04</v>
      </c>
    </row>
    <row r="76" spans="1:4" s="1" customFormat="1" ht="12.95" customHeight="1" x14ac:dyDescent="0.2">
      <c r="A76" s="11" t="s">
        <v>109</v>
      </c>
      <c r="B76" s="7" t="s">
        <v>73</v>
      </c>
      <c r="C76" s="7"/>
      <c r="D76" s="12">
        <f>D12+D45+D55+D65</f>
        <v>944688.51</v>
      </c>
    </row>
    <row r="77" spans="1:4" s="1" customFormat="1" ht="12.95" customHeight="1" x14ac:dyDescent="0.2">
      <c r="A77" s="11" t="s">
        <v>110</v>
      </c>
      <c r="B77" s="7" t="s">
        <v>74</v>
      </c>
      <c r="C77" s="7"/>
      <c r="D77" s="12">
        <f>D16+D46+D56+D66</f>
        <v>717286.13</v>
      </c>
    </row>
    <row r="78" spans="1:4" s="1" customFormat="1" ht="12.95" customHeight="1" x14ac:dyDescent="0.2">
      <c r="A78" s="11" t="s">
        <v>111</v>
      </c>
      <c r="B78" s="7" t="s">
        <v>75</v>
      </c>
      <c r="C78" s="7"/>
      <c r="D78" s="12">
        <f>D75+D76-D77</f>
        <v>371868.42000000004</v>
      </c>
    </row>
    <row r="79" spans="1:4" s="1" customFormat="1" ht="12.95" customHeight="1" x14ac:dyDescent="0.2">
      <c r="A79" s="11" t="s">
        <v>112</v>
      </c>
      <c r="B79" s="7" t="s">
        <v>33</v>
      </c>
      <c r="C79" s="7"/>
      <c r="D79" s="12">
        <f>D24+D48+D58+D68</f>
        <v>695750.78275000001</v>
      </c>
    </row>
    <row r="80" spans="1:4" s="1" customFormat="1" ht="12.95" customHeight="1" x14ac:dyDescent="0.2">
      <c r="A80" s="11" t="s">
        <v>113</v>
      </c>
      <c r="B80" s="7" t="s">
        <v>76</v>
      </c>
      <c r="C80" s="7"/>
      <c r="D80" s="12">
        <f>D77-D79</f>
        <v>21535.347249999992</v>
      </c>
    </row>
    <row r="81" spans="1:4" s="1" customFormat="1" ht="12.95" customHeight="1" x14ac:dyDescent="0.2">
      <c r="A81" s="11" t="s">
        <v>114</v>
      </c>
      <c r="B81" s="7" t="s">
        <v>100</v>
      </c>
      <c r="C81" s="7"/>
      <c r="D81" s="12">
        <f>D74+D77-D79</f>
        <v>4753.2120999998879</v>
      </c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  <row r="200" spans="1:4" s="1" customFormat="1" ht="12.95" customHeight="1" x14ac:dyDescent="0.2">
      <c r="A200" s="5"/>
      <c r="D200" s="4"/>
    </row>
    <row r="201" spans="1:4" s="1" customFormat="1" ht="12.95" customHeight="1" x14ac:dyDescent="0.2">
      <c r="A201" s="5"/>
      <c r="D201" s="4"/>
    </row>
    <row r="202" spans="1:4" s="1" customFormat="1" ht="12.95" customHeight="1" x14ac:dyDescent="0.2">
      <c r="A202" s="5"/>
      <c r="D202" s="4"/>
    </row>
    <row r="203" spans="1:4" s="1" customFormat="1" ht="12.95" customHeight="1" x14ac:dyDescent="0.2">
      <c r="A203" s="5"/>
      <c r="D203" s="4"/>
    </row>
    <row r="204" spans="1:4" s="1" customFormat="1" ht="12.95" customHeight="1" x14ac:dyDescent="0.2">
      <c r="A204" s="5"/>
      <c r="D204" s="4"/>
    </row>
    <row r="205" spans="1:4" s="1" customFormat="1" ht="12.95" customHeight="1" x14ac:dyDescent="0.2">
      <c r="A205" s="5"/>
      <c r="D205" s="4"/>
    </row>
    <row r="206" spans="1:4" s="1" customFormat="1" ht="12.95" customHeight="1" x14ac:dyDescent="0.2">
      <c r="A206" s="5"/>
      <c r="D206" s="4"/>
    </row>
  </sheetData>
  <mergeCells count="4">
    <mergeCell ref="B6:C6"/>
    <mergeCell ref="B7:C7"/>
    <mergeCell ref="B8:C8"/>
    <mergeCell ref="B20:C20"/>
  </mergeCells>
  <pageMargins left="0.70866141732283472" right="0.70866141732283472" top="0.15748031496062992" bottom="0.15748031496062992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2017-03-29T12:33:10Z</dcterms:modified>
</cp:coreProperties>
</file>