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65" activeTab="1"/>
  </bookViews>
  <sheets>
    <sheet name="2020" sheetId="15" r:id="rId1"/>
    <sheet name="Текущий ремонт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30" i="15" l="1"/>
  <c r="I25" i="16"/>
  <c r="I36" i="16" s="1"/>
  <c r="F71" i="15" l="1"/>
  <c r="F68" i="15"/>
  <c r="F63" i="15"/>
  <c r="F62" i="15"/>
  <c r="F61" i="15"/>
  <c r="F64" i="15" s="1"/>
  <c r="F58" i="15"/>
  <c r="F53" i="15"/>
  <c r="F52" i="15"/>
  <c r="F51" i="15"/>
  <c r="F54" i="15" s="1"/>
  <c r="F48" i="15"/>
  <c r="F43" i="15"/>
  <c r="F42" i="15"/>
  <c r="F41" i="15"/>
  <c r="F44" i="15" s="1"/>
  <c r="F34" i="15"/>
  <c r="F33" i="15"/>
  <c r="F32" i="15"/>
  <c r="F30" i="15"/>
  <c r="F17" i="15"/>
  <c r="F16" i="15"/>
  <c r="F15" i="15" s="1"/>
  <c r="F14" i="15"/>
  <c r="F20" i="15" s="1"/>
  <c r="F13" i="15"/>
  <c r="F12" i="15"/>
  <c r="F73" i="15" s="1"/>
  <c r="F11" i="15"/>
  <c r="F10" i="15"/>
  <c r="F19" i="15" s="1"/>
  <c r="F18" i="15" s="1"/>
  <c r="F74" i="15" l="1"/>
  <c r="F37" i="15"/>
  <c r="F21" i="15"/>
  <c r="F38" i="15"/>
  <c r="F9" i="15"/>
  <c r="F72" i="15" s="1"/>
  <c r="F75" i="15" s="1"/>
  <c r="F47" i="15"/>
  <c r="F45" i="15" s="1"/>
  <c r="F49" i="15" s="1"/>
  <c r="F57" i="15"/>
  <c r="F55" i="15" s="1"/>
  <c r="F59" i="15" s="1"/>
  <c r="F67" i="15"/>
  <c r="F65" i="15" s="1"/>
  <c r="F69" i="15" s="1"/>
  <c r="F76" i="15" l="1"/>
  <c r="F78" i="15" s="1"/>
  <c r="F39" i="15"/>
  <c r="F77" i="15" l="1"/>
  <c r="D27" i="16" l="1"/>
  <c r="D25" i="16"/>
  <c r="D22" i="16"/>
  <c r="D19" i="16"/>
  <c r="D16" i="16"/>
  <c r="D14" i="16"/>
  <c r="D9" i="16"/>
  <c r="D30" i="16" l="1"/>
  <c r="B30" i="16"/>
  <c r="D9" i="15" l="1"/>
  <c r="D72" i="15" s="1"/>
  <c r="D15" i="15" l="1"/>
  <c r="D12" i="15"/>
  <c r="D19" i="15" l="1"/>
  <c r="D67" i="15"/>
  <c r="D57" i="15"/>
  <c r="D20" i="15"/>
  <c r="D68" i="15"/>
  <c r="D64" i="15"/>
  <c r="D58" i="15"/>
  <c r="D54" i="15"/>
  <c r="D48" i="15"/>
  <c r="D47" i="15"/>
  <c r="D44" i="15"/>
  <c r="D37" i="15"/>
  <c r="D73" i="15"/>
  <c r="D18" i="15" l="1"/>
  <c r="D55" i="15"/>
  <c r="D59" i="15" s="1"/>
  <c r="D45" i="15"/>
  <c r="D49" i="15" s="1"/>
  <c r="D65" i="15"/>
  <c r="D69" i="15" s="1"/>
  <c r="D74" i="15"/>
  <c r="D75" i="15" s="1"/>
  <c r="D38" i="15"/>
  <c r="D21" i="15" s="1"/>
  <c r="D39" i="15" l="1"/>
  <c r="D76" i="15"/>
  <c r="D77" i="15" s="1"/>
  <c r="D78" i="15" l="1"/>
</calcChain>
</file>

<file path=xl/sharedStrings.xml><?xml version="1.0" encoding="utf-8"?>
<sst xmlns="http://schemas.openxmlformats.org/spreadsheetml/2006/main" count="252" uniqueCount="219">
  <si>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</si>
  <si>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</si>
  <si>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</si>
  <si>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</si>
  <si>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</si>
  <si>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</si>
  <si>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</si>
  <si>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</si>
  <si>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</si>
  <si>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</si>
  <si>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</si>
  <si>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</si>
  <si>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</si>
  <si>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</si>
  <si>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</si>
  <si>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</si>
  <si>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</si>
  <si>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</si>
  <si>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</si>
  <si>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</si>
  <si>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</si>
  <si>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</si>
  <si>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</si>
  <si>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</si>
  <si>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</si>
  <si>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</si>
  <si>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</si>
  <si>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</si>
  <si>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</si>
  <si>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</si>
  <si>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</si>
  <si>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</si>
  <si>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</si>
  <si>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</si>
  <si>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</si>
  <si>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</si>
  <si>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</si>
  <si>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</si>
  <si>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</si>
  <si>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</si>
  <si>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</si>
  <si>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</si>
  <si>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</si>
  <si>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</si>
  <si>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</si>
  <si>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</si>
  <si>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</si>
  <si>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</si>
  <si>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</si>
  <si>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</si>
  <si>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</si>
  <si>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</si>
  <si>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</si>
  <si>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</si>
  <si>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</si>
  <si>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</si>
  <si>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</si>
  <si>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</si>
  <si>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</si>
  <si>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</si>
  <si>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</si>
  <si>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</si>
  <si>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</si>
  <si>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</si>
  <si>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</si>
  <si>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</si>
  <si>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</si>
  <si>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</si>
  <si>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</si>
  <si>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</si>
  <si>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</si>
  <si>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</si>
  <si>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</si>
  <si>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</si>
  <si>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</si>
  <si>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</si>
  <si>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</si>
  <si>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</si>
  <si>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</si>
  <si>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</si>
  <si>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</si>
  <si>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</si>
  <si>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</si>
  <si>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</si>
  <si>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</si>
  <si>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</si>
  <si>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</si>
  <si>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</si>
  <si>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</si>
  <si>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</si>
  <si>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</si>
  <si>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</si>
  <si>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</si>
  <si>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</si>
  <si>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</si>
  <si>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</si>
  <si>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</si>
  <si>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</si>
  <si>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</si>
  <si>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</si>
  <si>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</si>
  <si>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</si>
  <si>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</si>
  <si>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</si>
  <si>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</si>
  <si>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</si>
  <si>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 xml:space="preserve">Содержание жилого помещения 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</si>
  <si>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</si>
  <si>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</si>
  <si>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Обслуживание лифта</t>
  </si>
  <si>
    <t>Распечатка, доставка квитанций</t>
  </si>
  <si>
    <t>Страхование и освидетельствование лифтов</t>
  </si>
  <si>
    <t>Обслуживание ОПУ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</si>
  <si>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</si>
  <si>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</si>
  <si>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</si>
  <si>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</si>
  <si>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Услуги курьера по доставке писем и документов</t>
  </si>
  <si>
    <t>Техническое обслуживание</t>
  </si>
  <si>
    <t>Обслуживание систем вентиляции</t>
  </si>
  <si>
    <t>Обслуживание ВДГО</t>
  </si>
  <si>
    <t>Наименование работ</t>
  </si>
  <si>
    <t>Громова,5</t>
  </si>
  <si>
    <t>Итого</t>
  </si>
  <si>
    <t>по вторникам с 9-00 до 10-00 (тел. 8(351) 225-35-70), либо на наш сайт в раздел ЗАДАТЬ ВОПРОС.</t>
  </si>
  <si>
    <t>Конструктивные элементы:</t>
  </si>
  <si>
    <t>Ремонт МПШ</t>
  </si>
  <si>
    <t>Ремонт мягкой кровли</t>
  </si>
  <si>
    <t>Ремонт плит балконов,лоджий и эркеров.</t>
  </si>
  <si>
    <t>Заделка отверстий в бетонных и железобетонных стенах и перегородках</t>
  </si>
  <si>
    <t>Гидроизоляция балконов,лоджий,эркеров</t>
  </si>
  <si>
    <t xml:space="preserve">Ремонт, замена перил,покраска </t>
  </si>
  <si>
    <t>Ремонт крылец</t>
  </si>
  <si>
    <t>Установка прямых частей поручней</t>
  </si>
  <si>
    <t>Окраска маслянными составами элементов трубопровода на 2 раза</t>
  </si>
  <si>
    <t>Замена почтовых ящиков</t>
  </si>
  <si>
    <t>Замена поврежденных плинтусов</t>
  </si>
  <si>
    <t>Лифт:</t>
  </si>
  <si>
    <t>Замена линолеума в лифте</t>
  </si>
  <si>
    <t>Отопление:</t>
  </si>
  <si>
    <t>Замена насоса  на системе теплоснабжения</t>
  </si>
  <si>
    <t>Холодное и горячее водоснабжение:</t>
  </si>
  <si>
    <t>Замена насоса  на системе холодного водоснабжения</t>
  </si>
  <si>
    <t xml:space="preserve">Ремонт бойлера </t>
  </si>
  <si>
    <t>Смена отдельных участков трубопроводов   водоснабжения из стальных водогазопроводных оцинкованных труб</t>
  </si>
  <si>
    <t>Ремонт ХВС</t>
  </si>
  <si>
    <t>Водоотведение:</t>
  </si>
  <si>
    <t>Устранение засоров внутренних канализационных трубопроводов</t>
  </si>
  <si>
    <t>Установка кранов для спуска воздуха из системы, диаметр крана 15-20 мм</t>
  </si>
  <si>
    <t xml:space="preserve">Смена вентилей на стояке ХГВС </t>
  </si>
  <si>
    <t>Замена насоса обратной циркуляции ГВС</t>
  </si>
  <si>
    <t xml:space="preserve">Смена сгонов у трубопроводов </t>
  </si>
  <si>
    <t>Санитарная обрезка деревьев</t>
  </si>
  <si>
    <t>Транспортные услуги по вывозу снега и мусора на субботниках</t>
  </si>
  <si>
    <t>Ремонт подъезд№ 4</t>
  </si>
  <si>
    <t>01 января 2020 года</t>
  </si>
  <si>
    <t>31 декабря 2020 года</t>
  </si>
  <si>
    <t>ул. Громова, 5</t>
  </si>
  <si>
    <t>№ акта</t>
  </si>
  <si>
    <t>Дата</t>
  </si>
  <si>
    <t>Сумма</t>
  </si>
  <si>
    <t>Ремонт системы ГВС кв.36,77,102,103,151,176</t>
  </si>
  <si>
    <t>ТР2-5</t>
  </si>
  <si>
    <t xml:space="preserve"> 04.02.20</t>
  </si>
  <si>
    <t>Ремонт контейнерной площадки</t>
  </si>
  <si>
    <t>Ремонт качелей-маятника</t>
  </si>
  <si>
    <t>Ремонт системы отопления</t>
  </si>
  <si>
    <t>ТР3-5</t>
  </si>
  <si>
    <t>Ремонт теплообменника</t>
  </si>
  <si>
    <t>Т-4-5</t>
  </si>
  <si>
    <t>ТР5-5</t>
  </si>
  <si>
    <t>Ремонт кровли кв.№72,177,178</t>
  </si>
  <si>
    <t>ТР6-5</t>
  </si>
  <si>
    <t>ТР7-5</t>
  </si>
  <si>
    <t>ТР8-5</t>
  </si>
  <si>
    <t>Ремонт КНЗ кв.№150</t>
  </si>
  <si>
    <t>ТР9-5</t>
  </si>
  <si>
    <t>Замена стояка ГВС подъезд №2</t>
  </si>
  <si>
    <t>ТР11-5</t>
  </si>
  <si>
    <t>Замена труб ГВС подъезд №2</t>
  </si>
  <si>
    <t>Замена труб ГВС подъезд№1</t>
  </si>
  <si>
    <t>Замена труб ГВС  подъезд №3</t>
  </si>
  <si>
    <t>Ремонт системы ГВС кв.102,106</t>
  </si>
  <si>
    <t>ТР12-5</t>
  </si>
  <si>
    <t>Ремонт труб ГВС в ИТП</t>
  </si>
  <si>
    <t>ТР13-5</t>
  </si>
  <si>
    <t>Замена задвижки</t>
  </si>
  <si>
    <t>ТР14-5</t>
  </si>
  <si>
    <t xml:space="preserve"> Покраска МФ</t>
  </si>
  <si>
    <t>ТР16-5</t>
  </si>
  <si>
    <t>Замена патронов</t>
  </si>
  <si>
    <t>Ремонт КНЗ</t>
  </si>
  <si>
    <t>ТР15-5</t>
  </si>
  <si>
    <t>Замена вентелей</t>
  </si>
  <si>
    <t>ТР18-5</t>
  </si>
  <si>
    <t>Замена стояка ГВС подъезд №4</t>
  </si>
  <si>
    <t>ТР19-5</t>
  </si>
  <si>
    <t>Изготовление и установка дверей , выход на кровлю; ремонт козырька; замена мембраны на насосе ХВС</t>
  </si>
  <si>
    <t>ТР20-5</t>
  </si>
  <si>
    <t>ТР21-5</t>
  </si>
  <si>
    <t>Замена задвижек  ИТП</t>
  </si>
  <si>
    <t>ТР22-5</t>
  </si>
  <si>
    <t>ТР5-23</t>
  </si>
  <si>
    <t xml:space="preserve">Ремонт подъздов №1,2; </t>
  </si>
  <si>
    <t>Установка пластиковых окон подъезд №1</t>
  </si>
  <si>
    <t>Замена стояка ХВС от кв 148 до подвала</t>
  </si>
  <si>
    <t>Замена  люминесцентных ламп</t>
  </si>
  <si>
    <t>Ремонт сборки на ХВС ИТП подъезд№5, ; ремонт КНЗ кв 116</t>
  </si>
  <si>
    <t>Механизированная уборка снега</t>
  </si>
  <si>
    <t>№5-13</t>
  </si>
  <si>
    <t>ТР5-24</t>
  </si>
  <si>
    <t>Остекление поодьезда №2, ремонт ограждения контейнерной площадки, ремонт уличного светильника</t>
  </si>
  <si>
    <t>Замена сбросника подъезд №4</t>
  </si>
  <si>
    <t>Ремонт стояка ГВС кв 44</t>
  </si>
  <si>
    <t>Ремонт стояка ГВС подъезд №2, 9 этаж</t>
  </si>
  <si>
    <t>Установка светодиодного светильника подъезд №1</t>
  </si>
  <si>
    <t>Покраска, ремонт скамеек, песочниц</t>
  </si>
  <si>
    <t>Установка почтовых ящиков, нумерация</t>
  </si>
  <si>
    <t>Дезинсекция и дератизация, дезинфекция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</si>
</sst>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2" fontId="4" fillId="0" borderId="1" xfId="0" applyNumberFormat="1" applyFont="1" applyBorder="1"/>
    <xf numFmtId="0" fontId="8" fillId="4" borderId="1" xfId="0" applyFont="1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10" fillId="4" borderId="1" xfId="0" applyFont="1" applyFill="1" applyBorder="1" applyAlignment="1" applyProtection="1">
      <alignment horizontal="left" vertical="center" wrapText="1"/>
    </xf>
    <xf numFmtId="2" fontId="7" fillId="0" borderId="1" xfId="0" applyNumberFormat="1" applyFont="1" applyBorder="1" applyAlignment="1"/>
    <xf numFmtId="4" fontId="5" fillId="0" borderId="1" xfId="0" applyNumberFormat="1" applyFont="1" applyFill="1" applyBorder="1"/>
    <xf numFmtId="0" fontId="4" fillId="0" borderId="1" xfId="0" applyFont="1" applyFill="1" applyBorder="1"/>
    <xf numFmtId="4" fontId="1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vertical="distributed" wrapText="1"/>
    </xf>
    <xf numFmtId="0" fontId="7" fillId="0" borderId="1" xfId="0" applyFont="1" applyBorder="1" applyAlignment="1">
      <alignment horizontal="right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4" fontId="1" fillId="5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0" fillId="5" borderId="1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8;&#1086;&#1084;&#1086;&#1074;&#1072;,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онт"/>
    </sheetNames>
    <sheetDataSet>
      <sheetData sheetId="0" refreshError="1">
        <row r="19">
          <cell r="D19">
            <v>195417.01</v>
          </cell>
        </row>
        <row r="20">
          <cell r="D20">
            <v>0</v>
          </cell>
        </row>
        <row r="44">
          <cell r="D44">
            <v>19323.770000000004</v>
          </cell>
        </row>
        <row r="54">
          <cell r="D54">
            <v>541.17999999999984</v>
          </cell>
        </row>
        <row r="64">
          <cell r="D64">
            <v>392.15999999999997</v>
          </cell>
        </row>
        <row r="78">
          <cell r="D78">
            <v>-295538.72415000002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58">
          <cell r="F458">
            <v>2762181.65</v>
          </cell>
          <cell r="J458">
            <v>2628090.4500000002</v>
          </cell>
        </row>
        <row r="462">
          <cell r="F462">
            <v>5929.27</v>
          </cell>
          <cell r="J462">
            <v>5708.34</v>
          </cell>
        </row>
        <row r="463">
          <cell r="F463">
            <v>5976.63</v>
          </cell>
          <cell r="J463">
            <v>5658.24</v>
          </cell>
        </row>
        <row r="464">
          <cell r="F464">
            <v>280390.34999999998</v>
          </cell>
          <cell r="J464">
            <v>265820.24</v>
          </cell>
        </row>
        <row r="475">
          <cell r="B475">
            <v>60000</v>
          </cell>
        </row>
        <row r="476">
          <cell r="B476">
            <v>48000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3"/>
  <sheetViews>
    <sheetView workbookViewId="0">
      <selection activeCell="H14" sqref="H14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customWidth="1"/>
    <col min="6" max="6" width="15.7109375" style="4" hidden="1" customWidth="1"/>
    <col min="7" max="22" width="9.140625" style="1"/>
  </cols>
  <sheetData>
    <row r="2" spans="1:11" ht="12.95" customHeight="1" x14ac:dyDescent="0.25">
      <c r="A2" s="2" t="s">
        <v>101</v>
      </c>
    </row>
    <row r="3" spans="1:11" ht="12.95" customHeight="1" x14ac:dyDescent="0.25">
      <c r="A3" s="1" t="s">
        <v>0</v>
      </c>
      <c r="C3" s="1" t="s">
        <v>155</v>
      </c>
    </row>
    <row r="4" spans="1:11" ht="12.95" customHeight="1" x14ac:dyDescent="0.25">
      <c r="A4" s="1" t="s">
        <v>1</v>
      </c>
      <c r="C4" s="1" t="s">
        <v>156</v>
      </c>
    </row>
    <row r="5" spans="1:11" ht="12.95" customHeight="1" x14ac:dyDescent="0.25">
      <c r="A5" s="1" t="s">
        <v>2</v>
      </c>
      <c r="C5" s="1" t="s">
        <v>157</v>
      </c>
    </row>
    <row r="7" spans="1:11" ht="12.95" customHeight="1" x14ac:dyDescent="0.25">
      <c r="A7" s="6" t="s">
        <v>3</v>
      </c>
      <c r="B7" s="49" t="s">
        <v>4</v>
      </c>
      <c r="C7" s="49"/>
      <c r="D7" s="7" t="s">
        <v>5</v>
      </c>
      <c r="F7" s="7" t="s">
        <v>5</v>
      </c>
    </row>
    <row r="8" spans="1:11" ht="12.95" customHeight="1" x14ac:dyDescent="0.25">
      <c r="A8" s="8" t="s">
        <v>6</v>
      </c>
      <c r="B8" s="50" t="s">
        <v>106</v>
      </c>
      <c r="C8" s="50"/>
      <c r="D8" s="9"/>
      <c r="F8" s="9"/>
    </row>
    <row r="9" spans="1:11" ht="12.95" customHeight="1" x14ac:dyDescent="0.25">
      <c r="A9" s="10" t="s">
        <v>7</v>
      </c>
      <c r="B9" s="51" t="s">
        <v>8</v>
      </c>
      <c r="C9" s="51"/>
      <c r="D9" s="52">
        <f>SUM(D10:D11)</f>
        <v>341508.21</v>
      </c>
      <c r="F9" s="11">
        <f>SUM(F10:F11)</f>
        <v>195417.01</v>
      </c>
    </row>
    <row r="10" spans="1:11" ht="12.95" customHeight="1" x14ac:dyDescent="0.25">
      <c r="A10" s="10" t="s">
        <v>9</v>
      </c>
      <c r="B10" s="12"/>
      <c r="C10" s="18" t="s">
        <v>113</v>
      </c>
      <c r="D10" s="52">
        <v>329508.21000000002</v>
      </c>
      <c r="F10" s="11">
        <f>'[1]2018'!$D$19</f>
        <v>195417.01</v>
      </c>
    </row>
    <row r="11" spans="1:11" ht="12.95" customHeight="1" x14ac:dyDescent="0.25">
      <c r="A11" s="10" t="s">
        <v>10</v>
      </c>
      <c r="B11" s="13"/>
      <c r="C11" s="18" t="s">
        <v>11</v>
      </c>
      <c r="D11" s="52">
        <v>12000</v>
      </c>
      <c r="F11" s="11">
        <f>'[1]2018'!$D$20</f>
        <v>0</v>
      </c>
    </row>
    <row r="12" spans="1:11" ht="12.95" customHeight="1" x14ac:dyDescent="0.25">
      <c r="A12" s="10" t="s">
        <v>12</v>
      </c>
      <c r="B12" s="13" t="s">
        <v>13</v>
      </c>
      <c r="C12" s="13"/>
      <c r="D12" s="52">
        <f>SUM(D13:D14)</f>
        <v>2939371.46</v>
      </c>
      <c r="F12" s="11">
        <f>SUM(F13:F14)</f>
        <v>2822181.65</v>
      </c>
      <c r="K12" s="16"/>
    </row>
    <row r="13" spans="1:11" ht="12.95" customHeight="1" x14ac:dyDescent="0.25">
      <c r="A13" s="10" t="s">
        <v>14</v>
      </c>
      <c r="B13" s="13"/>
      <c r="C13" s="18" t="s">
        <v>114</v>
      </c>
      <c r="D13" s="52">
        <v>2891371.46</v>
      </c>
      <c r="F13" s="11">
        <f>'[2]2019'!$F$458</f>
        <v>2762181.65</v>
      </c>
    </row>
    <row r="14" spans="1:11" ht="12.95" customHeight="1" x14ac:dyDescent="0.25">
      <c r="A14" s="10" t="s">
        <v>15</v>
      </c>
      <c r="B14" s="13"/>
      <c r="C14" s="18" t="s">
        <v>16</v>
      </c>
      <c r="D14" s="52">
        <v>48000</v>
      </c>
      <c r="F14" s="11">
        <f>'[2]2019'!$B$475</f>
        <v>60000</v>
      </c>
    </row>
    <row r="15" spans="1:11" ht="12.95" customHeight="1" x14ac:dyDescent="0.25">
      <c r="A15" s="10" t="s">
        <v>17</v>
      </c>
      <c r="B15" s="13" t="s">
        <v>18</v>
      </c>
      <c r="C15" s="13"/>
      <c r="D15" s="52">
        <f>SUM(D16:D17)</f>
        <v>2882586.42</v>
      </c>
      <c r="F15" s="11">
        <f>SUM(F16:F17)</f>
        <v>2676090.4500000002</v>
      </c>
    </row>
    <row r="16" spans="1:11" ht="12.95" customHeight="1" x14ac:dyDescent="0.25">
      <c r="A16" s="10" t="s">
        <v>19</v>
      </c>
      <c r="B16" s="13"/>
      <c r="C16" s="18" t="s">
        <v>115</v>
      </c>
      <c r="D16" s="52">
        <v>2826586.42</v>
      </c>
      <c r="F16" s="11">
        <f>'[2]2019'!$J$458</f>
        <v>2628090.4500000002</v>
      </c>
    </row>
    <row r="17" spans="1:8" ht="12.95" customHeight="1" x14ac:dyDescent="0.25">
      <c r="A17" s="10" t="s">
        <v>20</v>
      </c>
      <c r="B17" s="13"/>
      <c r="C17" s="18" t="s">
        <v>21</v>
      </c>
      <c r="D17" s="52">
        <v>56000</v>
      </c>
      <c r="F17" s="11">
        <f>'[2]2019'!$B$476</f>
        <v>48000</v>
      </c>
    </row>
    <row r="18" spans="1:8" ht="12.95" customHeight="1" x14ac:dyDescent="0.25">
      <c r="A18" s="10" t="s">
        <v>22</v>
      </c>
      <c r="B18" s="51" t="s">
        <v>23</v>
      </c>
      <c r="C18" s="51"/>
      <c r="D18" s="11">
        <f>SUM(D19:D20)</f>
        <v>398293.25</v>
      </c>
      <c r="E18" s="3"/>
      <c r="F18" s="11">
        <f>SUM(F19:F20)</f>
        <v>341508.20999999996</v>
      </c>
    </row>
    <row r="19" spans="1:8" ht="12.95" customHeight="1" x14ac:dyDescent="0.25">
      <c r="A19" s="10" t="s">
        <v>24</v>
      </c>
      <c r="B19" s="13"/>
      <c r="C19" s="18" t="s">
        <v>116</v>
      </c>
      <c r="D19" s="11">
        <f>D10+D13-D16</f>
        <v>394293.25</v>
      </c>
      <c r="F19" s="11">
        <f>F10+F13-F16</f>
        <v>329508.20999999996</v>
      </c>
    </row>
    <row r="20" spans="1:8" ht="12.95" customHeight="1" x14ac:dyDescent="0.25">
      <c r="A20" s="10" t="s">
        <v>25</v>
      </c>
      <c r="B20" s="13"/>
      <c r="C20" s="18" t="s">
        <v>26</v>
      </c>
      <c r="D20" s="11">
        <f>D11+D14-D17</f>
        <v>4000</v>
      </c>
      <c r="F20" s="11">
        <f>F11+F14-F17</f>
        <v>12000</v>
      </c>
    </row>
    <row r="21" spans="1:8" ht="12.95" customHeight="1" x14ac:dyDescent="0.25">
      <c r="A21" s="10" t="s">
        <v>27</v>
      </c>
      <c r="B21" s="13" t="s">
        <v>28</v>
      </c>
      <c r="C21" s="13"/>
      <c r="D21" s="11">
        <f>D22+D24+D25+D26+D27+D28+D29+D30+D31+D32+D33+D34+D35+D36+D37+D38+D23</f>
        <v>3548337.2131000008</v>
      </c>
      <c r="F21" s="11">
        <f>F22+F24+F25+F26+F27+F28+F29+F30+F31+F32+F33+F34+F35+F36+F37+F38+F23</f>
        <v>2857356.21875</v>
      </c>
    </row>
    <row r="22" spans="1:8" ht="12.95" customHeight="1" x14ac:dyDescent="0.25">
      <c r="A22" s="10" t="s">
        <v>29</v>
      </c>
      <c r="B22" s="13"/>
      <c r="C22" s="18" t="s">
        <v>30</v>
      </c>
      <c r="D22" s="53">
        <v>965520.15</v>
      </c>
      <c r="F22" s="11">
        <v>649223.68000000005</v>
      </c>
    </row>
    <row r="23" spans="1:8" s="1" customFormat="1" ht="12.95" customHeight="1" x14ac:dyDescent="0.2">
      <c r="A23" s="10" t="s">
        <v>31</v>
      </c>
      <c r="B23" s="13"/>
      <c r="C23" s="18" t="s">
        <v>117</v>
      </c>
      <c r="D23" s="11">
        <v>0</v>
      </c>
      <c r="F23" s="11">
        <v>12914.08</v>
      </c>
    </row>
    <row r="24" spans="1:8" s="1" customFormat="1" ht="12.95" customHeight="1" x14ac:dyDescent="0.2">
      <c r="A24" s="10" t="s">
        <v>32</v>
      </c>
      <c r="B24" s="12"/>
      <c r="C24" s="18" t="s">
        <v>118</v>
      </c>
      <c r="D24" s="52">
        <v>782307.17</v>
      </c>
      <c r="F24" s="11">
        <v>681907.45</v>
      </c>
    </row>
    <row r="25" spans="1:8" s="1" customFormat="1" ht="12.95" customHeight="1" x14ac:dyDescent="0.2">
      <c r="A25" s="10" t="s">
        <v>33</v>
      </c>
      <c r="B25" s="13"/>
      <c r="C25" s="1" t="s">
        <v>109</v>
      </c>
      <c r="D25" s="52">
        <v>583374.14</v>
      </c>
      <c r="F25" s="11">
        <v>275731.68</v>
      </c>
    </row>
    <row r="26" spans="1:8" s="1" customFormat="1" ht="12.95" customHeight="1" x14ac:dyDescent="0.2">
      <c r="A26" s="10" t="s">
        <v>34</v>
      </c>
      <c r="B26" s="13"/>
      <c r="C26" s="18" t="s">
        <v>43</v>
      </c>
      <c r="D26" s="52">
        <v>563742.04</v>
      </c>
      <c r="F26" s="11">
        <v>574238.82999999996</v>
      </c>
      <c r="H26" s="3"/>
    </row>
    <row r="27" spans="1:8" s="1" customFormat="1" ht="12.95" customHeight="1" x14ac:dyDescent="0.2">
      <c r="A27" s="10" t="s">
        <v>35</v>
      </c>
      <c r="B27" s="13"/>
      <c r="C27" s="18" t="s">
        <v>80</v>
      </c>
      <c r="D27" s="52">
        <v>91533.6</v>
      </c>
      <c r="F27" s="11">
        <v>85868.96</v>
      </c>
    </row>
    <row r="28" spans="1:8" s="1" customFormat="1" ht="12.95" customHeight="1" x14ac:dyDescent="0.2">
      <c r="A28" s="10" t="s">
        <v>36</v>
      </c>
      <c r="B28" s="13"/>
      <c r="C28" s="18" t="s">
        <v>100</v>
      </c>
      <c r="D28" s="52">
        <v>52584.22</v>
      </c>
      <c r="F28" s="11">
        <v>95999.34</v>
      </c>
    </row>
    <row r="29" spans="1:8" s="1" customFormat="1" ht="12.95" customHeight="1" x14ac:dyDescent="0.2">
      <c r="A29" s="10" t="s">
        <v>37</v>
      </c>
      <c r="B29" s="13"/>
      <c r="C29" s="18" t="s">
        <v>119</v>
      </c>
      <c r="D29" s="52">
        <v>10800</v>
      </c>
      <c r="F29" s="11">
        <v>10800</v>
      </c>
    </row>
    <row r="30" spans="1:8" s="1" customFormat="1" ht="12.95" customHeight="1" x14ac:dyDescent="0.2">
      <c r="A30" s="10" t="s">
        <v>89</v>
      </c>
      <c r="B30" s="13"/>
      <c r="C30" s="17" t="s">
        <v>218</v>
      </c>
      <c r="D30" s="11">
        <f>8775.8+26963.65</f>
        <v>35739.449999999997</v>
      </c>
      <c r="F30" s="11">
        <f>8775.8+5342.44</f>
        <v>14118.239999999998</v>
      </c>
    </row>
    <row r="31" spans="1:8" s="1" customFormat="1" ht="12.95" customHeight="1" x14ac:dyDescent="0.2">
      <c r="A31" s="10" t="s">
        <v>38</v>
      </c>
      <c r="B31" s="13"/>
      <c r="C31" s="18" t="s">
        <v>110</v>
      </c>
      <c r="D31" s="11">
        <v>5940</v>
      </c>
      <c r="F31" s="11">
        <v>5940</v>
      </c>
    </row>
    <row r="32" spans="1:8" s="1" customFormat="1" ht="12.95" customHeight="1" x14ac:dyDescent="0.2">
      <c r="A32" s="10" t="s">
        <v>76</v>
      </c>
      <c r="B32" s="12"/>
      <c r="C32" s="17" t="s">
        <v>152</v>
      </c>
      <c r="D32" s="11">
        <v>0</v>
      </c>
      <c r="F32" s="11">
        <f>2000+9000</f>
        <v>11000</v>
      </c>
    </row>
    <row r="33" spans="1:6" s="1" customFormat="1" ht="12.95" customHeight="1" x14ac:dyDescent="0.2">
      <c r="A33" s="10" t="s">
        <v>79</v>
      </c>
      <c r="B33" s="12"/>
      <c r="C33" s="18" t="s">
        <v>153</v>
      </c>
      <c r="D33" s="47">
        <v>47820</v>
      </c>
      <c r="F33" s="11">
        <f>4680+15380.4+7650+15732.45+4560</f>
        <v>48002.850000000006</v>
      </c>
    </row>
    <row r="34" spans="1:6" s="1" customFormat="1" ht="12.95" customHeight="1" x14ac:dyDescent="0.2">
      <c r="A34" s="10" t="s">
        <v>81</v>
      </c>
      <c r="B34" s="12"/>
      <c r="C34" s="18" t="s">
        <v>111</v>
      </c>
      <c r="D34" s="52">
        <v>0</v>
      </c>
      <c r="F34" s="11">
        <f>1900.97+6000</f>
        <v>7900.97</v>
      </c>
    </row>
    <row r="35" spans="1:6" s="1" customFormat="1" ht="12.95" customHeight="1" x14ac:dyDescent="0.2">
      <c r="A35" s="10" t="s">
        <v>82</v>
      </c>
      <c r="B35" s="12"/>
      <c r="C35" s="18" t="s">
        <v>112</v>
      </c>
      <c r="D35" s="52">
        <v>35392.99</v>
      </c>
      <c r="F35" s="11">
        <v>34211.879999999997</v>
      </c>
    </row>
    <row r="36" spans="1:6" s="1" customFormat="1" ht="12.95" customHeight="1" x14ac:dyDescent="0.2">
      <c r="A36" s="10" t="s">
        <v>83</v>
      </c>
      <c r="B36" s="12"/>
      <c r="C36" s="18" t="s">
        <v>120</v>
      </c>
      <c r="D36" s="11">
        <v>95194.94</v>
      </c>
      <c r="F36" s="11">
        <v>83582.37</v>
      </c>
    </row>
    <row r="37" spans="1:6" s="1" customFormat="1" ht="12.95" customHeight="1" x14ac:dyDescent="0.2">
      <c r="A37" s="10" t="s">
        <v>84</v>
      </c>
      <c r="B37" s="12"/>
      <c r="C37" s="12" t="s">
        <v>77</v>
      </c>
      <c r="D37" s="11">
        <f>D15*1.5%</f>
        <v>43238.796299999995</v>
      </c>
      <c r="F37" s="11">
        <f>F15*1.5%</f>
        <v>40141.356749999999</v>
      </c>
    </row>
    <row r="38" spans="1:6" s="1" customFormat="1" ht="12.95" customHeight="1" x14ac:dyDescent="0.2">
      <c r="A38" s="10" t="s">
        <v>85</v>
      </c>
      <c r="B38" s="12"/>
      <c r="C38" s="12" t="s">
        <v>39</v>
      </c>
      <c r="D38" s="11">
        <f>D12*8%</f>
        <v>235149.71679999999</v>
      </c>
      <c r="F38" s="11">
        <f>F12*8%</f>
        <v>225774.53200000001</v>
      </c>
    </row>
    <row r="39" spans="1:6" s="1" customFormat="1" ht="12.95" customHeight="1" x14ac:dyDescent="0.2">
      <c r="A39" s="10" t="s">
        <v>40</v>
      </c>
      <c r="B39" s="12" t="s">
        <v>41</v>
      </c>
      <c r="C39" s="12"/>
      <c r="D39" s="11">
        <f>D15-D21</f>
        <v>-665750.79310000082</v>
      </c>
      <c r="F39" s="11">
        <f>F15-F21</f>
        <v>-181265.76874999981</v>
      </c>
    </row>
    <row r="40" spans="1:6" s="1" customFormat="1" ht="12.95" customHeight="1" x14ac:dyDescent="0.2">
      <c r="A40" s="14" t="s">
        <v>42</v>
      </c>
      <c r="B40" s="8" t="s">
        <v>102</v>
      </c>
      <c r="C40" s="8"/>
      <c r="D40" s="9"/>
      <c r="F40" s="9"/>
    </row>
    <row r="41" spans="1:6" s="1" customFormat="1" ht="12.95" customHeight="1" x14ac:dyDescent="0.2">
      <c r="A41" s="10" t="s">
        <v>44</v>
      </c>
      <c r="B41" s="12" t="s">
        <v>8</v>
      </c>
      <c r="C41" s="12"/>
      <c r="D41" s="52">
        <v>33893.879999999997</v>
      </c>
      <c r="F41" s="11">
        <f>'[1]2018'!$D$44</f>
        <v>19323.770000000004</v>
      </c>
    </row>
    <row r="42" spans="1:6" s="1" customFormat="1" ht="12.95" customHeight="1" x14ac:dyDescent="0.2">
      <c r="A42" s="10" t="s">
        <v>45</v>
      </c>
      <c r="B42" s="12" t="s">
        <v>13</v>
      </c>
      <c r="C42" s="12"/>
      <c r="D42" s="52">
        <v>211083.01</v>
      </c>
      <c r="F42" s="11">
        <f>'[2]2019'!$F$464</f>
        <v>280390.34999999998</v>
      </c>
    </row>
    <row r="43" spans="1:6" s="1" customFormat="1" ht="12.95" customHeight="1" x14ac:dyDescent="0.2">
      <c r="A43" s="10" t="s">
        <v>46</v>
      </c>
      <c r="B43" s="12" t="s">
        <v>18</v>
      </c>
      <c r="C43" s="12"/>
      <c r="D43" s="52">
        <v>215293.91</v>
      </c>
      <c r="F43" s="11">
        <f>'[2]2019'!$J$464</f>
        <v>265820.24</v>
      </c>
    </row>
    <row r="44" spans="1:6" s="1" customFormat="1" ht="12.95" customHeight="1" x14ac:dyDescent="0.2">
      <c r="A44" s="10" t="s">
        <v>47</v>
      </c>
      <c r="B44" s="12" t="s">
        <v>23</v>
      </c>
      <c r="C44" s="12"/>
      <c r="D44" s="52">
        <f>D41+D42-D43</f>
        <v>29682.98000000001</v>
      </c>
      <c r="F44" s="11">
        <f>F41+F42-F43</f>
        <v>33893.880000000005</v>
      </c>
    </row>
    <row r="45" spans="1:6" s="1" customFormat="1" ht="12.95" customHeight="1" x14ac:dyDescent="0.2">
      <c r="A45" s="10" t="s">
        <v>48</v>
      </c>
      <c r="B45" s="12" t="s">
        <v>28</v>
      </c>
      <c r="C45" s="12"/>
      <c r="D45" s="52">
        <f>SUM(D46:D48)</f>
        <v>274586.79944999999</v>
      </c>
      <c r="F45" s="11">
        <f>SUM(F46:F48)</f>
        <v>320246.05160000001</v>
      </c>
    </row>
    <row r="46" spans="1:6" s="1" customFormat="1" ht="12.95" customHeight="1" x14ac:dyDescent="0.2">
      <c r="A46" s="10" t="s">
        <v>49</v>
      </c>
      <c r="B46" s="12"/>
      <c r="C46" s="12" t="s">
        <v>103</v>
      </c>
      <c r="D46" s="52">
        <v>254470.75</v>
      </c>
      <c r="F46" s="11">
        <v>293827.52</v>
      </c>
    </row>
    <row r="47" spans="1:6" s="1" customFormat="1" ht="12.95" customHeight="1" x14ac:dyDescent="0.2">
      <c r="A47" s="10" t="s">
        <v>50</v>
      </c>
      <c r="B47" s="12"/>
      <c r="C47" s="12" t="s">
        <v>77</v>
      </c>
      <c r="D47" s="11">
        <f>D43*1.5%</f>
        <v>3229.4086499999999</v>
      </c>
      <c r="F47" s="11">
        <f>F43*1.5%</f>
        <v>3987.3035999999997</v>
      </c>
    </row>
    <row r="48" spans="1:6" s="1" customFormat="1" ht="12.95" customHeight="1" x14ac:dyDescent="0.2">
      <c r="A48" s="10" t="s">
        <v>51</v>
      </c>
      <c r="B48" s="12"/>
      <c r="C48" s="12" t="s">
        <v>39</v>
      </c>
      <c r="D48" s="11">
        <f>D42*8%</f>
        <v>16886.640800000001</v>
      </c>
      <c r="F48" s="11">
        <f>F42*8%</f>
        <v>22431.227999999999</v>
      </c>
    </row>
    <row r="49" spans="1:6" s="1" customFormat="1" ht="12.95" customHeight="1" x14ac:dyDescent="0.2">
      <c r="A49" s="10" t="s">
        <v>52</v>
      </c>
      <c r="B49" s="12" t="s">
        <v>41</v>
      </c>
      <c r="C49" s="12"/>
      <c r="D49" s="11">
        <f>D43-D45</f>
        <v>-59292.889449999988</v>
      </c>
      <c r="F49" s="11">
        <f>F43-F45</f>
        <v>-54425.811600000015</v>
      </c>
    </row>
    <row r="50" spans="1:6" s="1" customFormat="1" ht="12.95" customHeight="1" x14ac:dyDescent="0.2">
      <c r="A50" s="14" t="s">
        <v>53</v>
      </c>
      <c r="B50" s="8" t="s">
        <v>104</v>
      </c>
      <c r="C50" s="8"/>
      <c r="D50" s="9"/>
      <c r="F50" s="9"/>
    </row>
    <row r="51" spans="1:6" s="1" customFormat="1" ht="12.95" customHeight="1" x14ac:dyDescent="0.2">
      <c r="A51" s="10" t="s">
        <v>54</v>
      </c>
      <c r="B51" s="12" t="s">
        <v>8</v>
      </c>
      <c r="C51" s="12"/>
      <c r="D51" s="52">
        <v>859.57</v>
      </c>
      <c r="F51" s="11">
        <f>'[1]2018'!$D$54</f>
        <v>541.17999999999984</v>
      </c>
    </row>
    <row r="52" spans="1:6" s="1" customFormat="1" ht="12.95" customHeight="1" x14ac:dyDescent="0.2">
      <c r="A52" s="10" t="s">
        <v>55</v>
      </c>
      <c r="B52" s="12" t="s">
        <v>13</v>
      </c>
      <c r="C52" s="12"/>
      <c r="D52" s="52">
        <v>711.73</v>
      </c>
      <c r="F52" s="11">
        <f>'[2]2019'!$F$463</f>
        <v>5976.63</v>
      </c>
    </row>
    <row r="53" spans="1:6" s="1" customFormat="1" ht="12.95" customHeight="1" x14ac:dyDescent="0.2">
      <c r="A53" s="10" t="s">
        <v>56</v>
      </c>
      <c r="B53" s="12" t="s">
        <v>18</v>
      </c>
      <c r="C53" s="12"/>
      <c r="D53" s="52">
        <v>1451.56</v>
      </c>
      <c r="F53" s="11">
        <f>'[2]2019'!$J$463</f>
        <v>5658.24</v>
      </c>
    </row>
    <row r="54" spans="1:6" s="1" customFormat="1" ht="12.95" customHeight="1" x14ac:dyDescent="0.2">
      <c r="A54" s="10" t="s">
        <v>57</v>
      </c>
      <c r="B54" s="12" t="s">
        <v>23</v>
      </c>
      <c r="C54" s="12"/>
      <c r="D54" s="52">
        <f>D51+D52-D53</f>
        <v>119.74000000000024</v>
      </c>
      <c r="F54" s="11">
        <f>F51+F52-F53</f>
        <v>859.56999999999971</v>
      </c>
    </row>
    <row r="55" spans="1:6" s="1" customFormat="1" ht="12.95" customHeight="1" x14ac:dyDescent="0.2">
      <c r="A55" s="10" t="s">
        <v>58</v>
      </c>
      <c r="B55" s="12" t="s">
        <v>28</v>
      </c>
      <c r="C55" s="12"/>
      <c r="D55" s="52">
        <f>SUM(D56:D58)</f>
        <v>791.68180000000007</v>
      </c>
      <c r="F55" s="11">
        <f>SUM(F56:F58)</f>
        <v>563.00400000000002</v>
      </c>
    </row>
    <row r="56" spans="1:6" s="1" customFormat="1" ht="12.95" customHeight="1" x14ac:dyDescent="0.2">
      <c r="A56" s="10" t="s">
        <v>59</v>
      </c>
      <c r="B56" s="12"/>
      <c r="C56" s="12" t="s">
        <v>103</v>
      </c>
      <c r="D56" s="52">
        <v>712.97</v>
      </c>
      <c r="F56" s="11">
        <v>0</v>
      </c>
    </row>
    <row r="57" spans="1:6" s="1" customFormat="1" ht="12.95" customHeight="1" x14ac:dyDescent="0.2">
      <c r="A57" s="10" t="s">
        <v>60</v>
      </c>
      <c r="B57" s="12"/>
      <c r="C57" s="12" t="s">
        <v>77</v>
      </c>
      <c r="D57" s="11">
        <f>D53*1.5%</f>
        <v>21.773399999999999</v>
      </c>
      <c r="F57" s="11">
        <f>F53*1.5%</f>
        <v>84.873599999999996</v>
      </c>
    </row>
    <row r="58" spans="1:6" s="1" customFormat="1" ht="12.95" customHeight="1" x14ac:dyDescent="0.2">
      <c r="A58" s="10" t="s">
        <v>78</v>
      </c>
      <c r="B58" s="12"/>
      <c r="C58" s="12" t="s">
        <v>39</v>
      </c>
      <c r="D58" s="11">
        <f>D52*8%</f>
        <v>56.938400000000001</v>
      </c>
      <c r="F58" s="11">
        <f>F52*8%</f>
        <v>478.13040000000001</v>
      </c>
    </row>
    <row r="59" spans="1:6" s="1" customFormat="1" ht="12.95" customHeight="1" x14ac:dyDescent="0.2">
      <c r="A59" s="10" t="s">
        <v>61</v>
      </c>
      <c r="B59" s="12" t="s">
        <v>41</v>
      </c>
      <c r="C59" s="12"/>
      <c r="D59" s="11">
        <f>D53-D55</f>
        <v>659.87819999999988</v>
      </c>
      <c r="F59" s="11">
        <f>F53-F55</f>
        <v>5095.2359999999999</v>
      </c>
    </row>
    <row r="60" spans="1:6" s="1" customFormat="1" ht="12.95" customHeight="1" x14ac:dyDescent="0.2">
      <c r="A60" s="14" t="s">
        <v>62</v>
      </c>
      <c r="B60" s="8" t="s">
        <v>105</v>
      </c>
      <c r="C60" s="8"/>
      <c r="D60" s="9"/>
      <c r="F60" s="9"/>
    </row>
    <row r="61" spans="1:6" s="1" customFormat="1" ht="12.95" customHeight="1" x14ac:dyDescent="0.2">
      <c r="A61" s="10" t="s">
        <v>69</v>
      </c>
      <c r="B61" s="12" t="s">
        <v>8</v>
      </c>
      <c r="C61" s="12"/>
      <c r="D61" s="52">
        <v>613.09</v>
      </c>
      <c r="F61" s="11">
        <f>'[1]2018'!$D$64</f>
        <v>392.15999999999997</v>
      </c>
    </row>
    <row r="62" spans="1:6" s="1" customFormat="1" ht="12.95" customHeight="1" x14ac:dyDescent="0.2">
      <c r="A62" s="10" t="s">
        <v>70</v>
      </c>
      <c r="B62" s="12" t="s">
        <v>13</v>
      </c>
      <c r="C62" s="12"/>
      <c r="D62" s="52">
        <v>450.04</v>
      </c>
      <c r="F62" s="11">
        <f>'[2]2019'!$F$462</f>
        <v>5929.27</v>
      </c>
    </row>
    <row r="63" spans="1:6" s="1" customFormat="1" ht="12.95" customHeight="1" x14ac:dyDescent="0.2">
      <c r="A63" s="10" t="s">
        <v>71</v>
      </c>
      <c r="B63" s="12" t="s">
        <v>18</v>
      </c>
      <c r="C63" s="12"/>
      <c r="D63" s="52">
        <v>983</v>
      </c>
      <c r="F63" s="11">
        <f>'[2]2019'!$J$462</f>
        <v>5708.34</v>
      </c>
    </row>
    <row r="64" spans="1:6" s="1" customFormat="1" ht="12.95" customHeight="1" x14ac:dyDescent="0.2">
      <c r="A64" s="10" t="s">
        <v>72</v>
      </c>
      <c r="B64" s="12" t="s">
        <v>23</v>
      </c>
      <c r="C64" s="12"/>
      <c r="D64" s="52">
        <f>D61+D62-D63</f>
        <v>80.130000000000109</v>
      </c>
      <c r="F64" s="11">
        <f>F61+F62-F63</f>
        <v>613.09000000000015</v>
      </c>
    </row>
    <row r="65" spans="1:6" s="1" customFormat="1" ht="12.95" customHeight="1" x14ac:dyDescent="0.2">
      <c r="A65" s="10" t="s">
        <v>73</v>
      </c>
      <c r="B65" s="12" t="s">
        <v>28</v>
      </c>
      <c r="C65" s="12"/>
      <c r="D65" s="52">
        <f>SUM(D66:D68)</f>
        <v>501.8682</v>
      </c>
      <c r="F65" s="11">
        <f>SUM(F66:F68)</f>
        <v>559.96670000000006</v>
      </c>
    </row>
    <row r="66" spans="1:6" s="1" customFormat="1" ht="12.95" customHeight="1" x14ac:dyDescent="0.2">
      <c r="A66" s="10" t="s">
        <v>74</v>
      </c>
      <c r="B66" s="12"/>
      <c r="C66" s="12" t="s">
        <v>103</v>
      </c>
      <c r="D66" s="52">
        <v>451.12</v>
      </c>
      <c r="F66" s="11">
        <v>0</v>
      </c>
    </row>
    <row r="67" spans="1:6" s="1" customFormat="1" ht="12.95" customHeight="1" x14ac:dyDescent="0.2">
      <c r="A67" s="10" t="s">
        <v>75</v>
      </c>
      <c r="B67" s="12"/>
      <c r="C67" s="12" t="s">
        <v>77</v>
      </c>
      <c r="D67" s="11">
        <f>D63*1.5%</f>
        <v>14.744999999999999</v>
      </c>
      <c r="F67" s="11">
        <f>F63*1.5%</f>
        <v>85.625100000000003</v>
      </c>
    </row>
    <row r="68" spans="1:6" s="1" customFormat="1" ht="12.95" customHeight="1" x14ac:dyDescent="0.2">
      <c r="A68" s="10" t="s">
        <v>88</v>
      </c>
      <c r="B68" s="12"/>
      <c r="C68" s="12" t="s">
        <v>39</v>
      </c>
      <c r="D68" s="11">
        <f>D62*8%</f>
        <v>36.0032</v>
      </c>
      <c r="F68" s="11">
        <f>F62*8%</f>
        <v>474.34160000000003</v>
      </c>
    </row>
    <row r="69" spans="1:6" s="1" customFormat="1" ht="12.95" customHeight="1" x14ac:dyDescent="0.2">
      <c r="A69" s="10" t="s">
        <v>90</v>
      </c>
      <c r="B69" s="12" t="s">
        <v>41</v>
      </c>
      <c r="C69" s="12"/>
      <c r="D69" s="11">
        <f>D63-D65</f>
        <v>481.1318</v>
      </c>
      <c r="F69" s="11">
        <f>F63-F65</f>
        <v>5148.3733000000002</v>
      </c>
    </row>
    <row r="70" spans="1:6" s="1" customFormat="1" ht="12.95" customHeight="1" x14ac:dyDescent="0.2">
      <c r="A70" s="14" t="s">
        <v>91</v>
      </c>
      <c r="B70" s="8" t="s">
        <v>63</v>
      </c>
      <c r="C70" s="8"/>
      <c r="D70" s="9"/>
      <c r="F70" s="9"/>
    </row>
    <row r="71" spans="1:6" s="1" customFormat="1" ht="12.95" customHeight="1" x14ac:dyDescent="0.2">
      <c r="A71" s="10" t="s">
        <v>92</v>
      </c>
      <c r="B71" s="15" t="s">
        <v>86</v>
      </c>
      <c r="C71" s="15"/>
      <c r="D71" s="52">
        <v>-520986.7</v>
      </c>
      <c r="F71" s="34">
        <f>'[1]2018'!$D$78</f>
        <v>-295538.72415000002</v>
      </c>
    </row>
    <row r="72" spans="1:6" s="1" customFormat="1" ht="12.95" customHeight="1" x14ac:dyDescent="0.2">
      <c r="A72" s="10" t="s">
        <v>93</v>
      </c>
      <c r="B72" s="12" t="s">
        <v>64</v>
      </c>
      <c r="C72" s="12"/>
      <c r="D72" s="11">
        <f>D9+D41+D51+D61</f>
        <v>376874.75000000006</v>
      </c>
      <c r="F72" s="11">
        <f>F9+F41+F51+F61</f>
        <v>215674.12000000002</v>
      </c>
    </row>
    <row r="73" spans="1:6" s="1" customFormat="1" ht="12.95" customHeight="1" x14ac:dyDescent="0.2">
      <c r="A73" s="10" t="s">
        <v>94</v>
      </c>
      <c r="B73" s="12" t="s">
        <v>65</v>
      </c>
      <c r="C73" s="12"/>
      <c r="D73" s="11">
        <f>D12+D42+D52+D62</f>
        <v>3151616.2399999998</v>
      </c>
      <c r="F73" s="11">
        <f>F12+F42+F52+F62</f>
        <v>3114477.9</v>
      </c>
    </row>
    <row r="74" spans="1:6" s="1" customFormat="1" ht="12.95" customHeight="1" x14ac:dyDescent="0.2">
      <c r="A74" s="10" t="s">
        <v>95</v>
      </c>
      <c r="B74" s="12" t="s">
        <v>66</v>
      </c>
      <c r="C74" s="12"/>
      <c r="D74" s="11">
        <f>D15+D43+D53+D63</f>
        <v>3100314.89</v>
      </c>
      <c r="F74" s="11">
        <f>F15+F43+F53+F63</f>
        <v>2953277.2700000005</v>
      </c>
    </row>
    <row r="75" spans="1:6" s="1" customFormat="1" ht="12.95" customHeight="1" x14ac:dyDescent="0.2">
      <c r="A75" s="10" t="s">
        <v>96</v>
      </c>
      <c r="B75" s="12" t="s">
        <v>67</v>
      </c>
      <c r="C75" s="12"/>
      <c r="D75" s="11">
        <f>D72+D73-D74</f>
        <v>428176.09999999963</v>
      </c>
      <c r="F75" s="11">
        <f>F72+F73-F74</f>
        <v>376874.74999999953</v>
      </c>
    </row>
    <row r="76" spans="1:6" s="1" customFormat="1" ht="12.95" customHeight="1" x14ac:dyDescent="0.2">
      <c r="A76" s="10" t="s">
        <v>97</v>
      </c>
      <c r="B76" s="12" t="s">
        <v>28</v>
      </c>
      <c r="C76" s="12"/>
      <c r="D76" s="11">
        <f>D21+D45+D55+D65</f>
        <v>3824217.5625500004</v>
      </c>
      <c r="F76" s="11">
        <f>F21+F45+F55+F65</f>
        <v>3178725.2410500003</v>
      </c>
    </row>
    <row r="77" spans="1:6" s="1" customFormat="1" ht="12.95" customHeight="1" x14ac:dyDescent="0.2">
      <c r="A77" s="10" t="s">
        <v>98</v>
      </c>
      <c r="B77" s="12" t="s">
        <v>68</v>
      </c>
      <c r="C77" s="12"/>
      <c r="D77" s="11">
        <f>D74-D76</f>
        <v>-723902.67255000025</v>
      </c>
      <c r="F77" s="11">
        <f>F74-F76</f>
        <v>-225447.97104999982</v>
      </c>
    </row>
    <row r="78" spans="1:6" s="1" customFormat="1" ht="12.95" customHeight="1" x14ac:dyDescent="0.2">
      <c r="A78" s="10" t="s">
        <v>99</v>
      </c>
      <c r="B78" s="12" t="s">
        <v>87</v>
      </c>
      <c r="C78" s="12"/>
      <c r="D78" s="11">
        <f>D71+D74-D76</f>
        <v>-1244889.3725500004</v>
      </c>
      <c r="F78" s="11">
        <f>F71+F74-F76</f>
        <v>-520986.69519999996</v>
      </c>
    </row>
    <row r="79" spans="1:6" s="1" customFormat="1" ht="12.95" customHeight="1" x14ac:dyDescent="0.2">
      <c r="A79" s="5" t="s">
        <v>107</v>
      </c>
      <c r="D79" s="4"/>
      <c r="F79" s="4"/>
    </row>
    <row r="80" spans="1:6" s="1" customFormat="1" ht="12.95" customHeight="1" x14ac:dyDescent="0.2">
      <c r="A80" s="5" t="s">
        <v>108</v>
      </c>
      <c r="D80" s="4"/>
      <c r="F80" s="4"/>
    </row>
    <row r="81" spans="1:6" s="1" customFormat="1" ht="12.95" customHeight="1" x14ac:dyDescent="0.2">
      <c r="A81" s="5" t="s">
        <v>124</v>
      </c>
      <c r="D81" s="4"/>
      <c r="F81" s="4"/>
    </row>
    <row r="82" spans="1:6" s="1" customFormat="1" ht="12.95" customHeight="1" x14ac:dyDescent="0.2">
      <c r="A82" s="5"/>
      <c r="D82" s="4"/>
      <c r="F82" s="4"/>
    </row>
    <row r="83" spans="1:6" s="1" customFormat="1" ht="12.95" customHeight="1" x14ac:dyDescent="0.2">
      <c r="A83" s="5"/>
      <c r="D83" s="4"/>
      <c r="F83" s="4"/>
    </row>
    <row r="84" spans="1:6" s="1" customFormat="1" ht="12.95" customHeight="1" x14ac:dyDescent="0.2">
      <c r="A84" s="5"/>
      <c r="D84" s="4"/>
      <c r="F84" s="4"/>
    </row>
    <row r="85" spans="1:6" s="1" customFormat="1" ht="12.95" customHeight="1" x14ac:dyDescent="0.2">
      <c r="A85" s="5"/>
      <c r="D85" s="4"/>
      <c r="F85" s="4"/>
    </row>
    <row r="86" spans="1:6" s="1" customFormat="1" ht="12.95" customHeight="1" x14ac:dyDescent="0.2">
      <c r="A86" s="5"/>
      <c r="D86" s="4"/>
      <c r="F86" s="4"/>
    </row>
    <row r="87" spans="1:6" s="1" customFormat="1" ht="12.95" customHeight="1" x14ac:dyDescent="0.2">
      <c r="A87" s="5"/>
      <c r="D87" s="4"/>
      <c r="F87" s="4"/>
    </row>
    <row r="88" spans="1:6" s="1" customFormat="1" ht="12.95" customHeight="1" x14ac:dyDescent="0.2">
      <c r="A88" s="5"/>
      <c r="D88" s="4"/>
      <c r="F88" s="4"/>
    </row>
    <row r="89" spans="1:6" s="1" customFormat="1" ht="12.95" customHeight="1" x14ac:dyDescent="0.2">
      <c r="A89" s="5"/>
      <c r="D89" s="4"/>
      <c r="F89" s="4"/>
    </row>
    <row r="90" spans="1:6" s="1" customFormat="1" ht="12.95" customHeight="1" x14ac:dyDescent="0.2">
      <c r="A90" s="5"/>
      <c r="D90" s="4"/>
      <c r="F90" s="4"/>
    </row>
    <row r="91" spans="1:6" s="1" customFormat="1" ht="12.95" customHeight="1" x14ac:dyDescent="0.2">
      <c r="A91" s="5"/>
      <c r="D91" s="4"/>
      <c r="F91" s="4"/>
    </row>
    <row r="92" spans="1:6" s="1" customFormat="1" ht="12.95" customHeight="1" x14ac:dyDescent="0.2">
      <c r="A92" s="5"/>
      <c r="D92" s="4"/>
      <c r="F92" s="4"/>
    </row>
    <row r="93" spans="1:6" s="1" customFormat="1" ht="12.95" customHeight="1" x14ac:dyDescent="0.2">
      <c r="A93" s="5"/>
      <c r="D93" s="4"/>
      <c r="F93" s="4"/>
    </row>
    <row r="94" spans="1:6" s="1" customFormat="1" ht="12.95" customHeight="1" x14ac:dyDescent="0.2">
      <c r="A94" s="5"/>
      <c r="D94" s="4"/>
      <c r="F94" s="4"/>
    </row>
    <row r="95" spans="1:6" s="1" customFormat="1" ht="12.95" customHeight="1" x14ac:dyDescent="0.2">
      <c r="A95" s="5"/>
      <c r="D95" s="4"/>
      <c r="F95" s="4"/>
    </row>
    <row r="96" spans="1:6" s="1" customFormat="1" ht="12.95" customHeight="1" x14ac:dyDescent="0.2">
      <c r="A96" s="5"/>
      <c r="D96" s="4"/>
      <c r="F96" s="4"/>
    </row>
    <row r="97" spans="1:6" s="1" customFormat="1" ht="12.95" customHeight="1" x14ac:dyDescent="0.2">
      <c r="A97" s="5"/>
      <c r="D97" s="4"/>
      <c r="F97" s="4"/>
    </row>
    <row r="98" spans="1:6" s="1" customFormat="1" ht="12.95" customHeight="1" x14ac:dyDescent="0.2">
      <c r="A98" s="5"/>
      <c r="D98" s="4"/>
      <c r="F98" s="4"/>
    </row>
    <row r="99" spans="1:6" s="1" customFormat="1" ht="12.95" customHeight="1" x14ac:dyDescent="0.2">
      <c r="A99" s="5"/>
      <c r="D99" s="4"/>
      <c r="F99" s="4"/>
    </row>
    <row r="100" spans="1:6" s="1" customFormat="1" ht="12.95" customHeight="1" x14ac:dyDescent="0.2">
      <c r="A100" s="5"/>
      <c r="D100" s="4"/>
      <c r="F100" s="4"/>
    </row>
    <row r="101" spans="1:6" s="1" customFormat="1" ht="12.95" customHeight="1" x14ac:dyDescent="0.2">
      <c r="A101" s="5"/>
      <c r="D101" s="4"/>
      <c r="F101" s="4"/>
    </row>
    <row r="102" spans="1:6" s="1" customFormat="1" ht="12.95" customHeight="1" x14ac:dyDescent="0.2">
      <c r="A102" s="5"/>
      <c r="D102" s="4"/>
      <c r="F102" s="4"/>
    </row>
    <row r="103" spans="1:6" s="1" customFormat="1" ht="12.95" customHeight="1" x14ac:dyDescent="0.2">
      <c r="A103" s="5"/>
      <c r="D103" s="4"/>
      <c r="F103" s="4"/>
    </row>
    <row r="104" spans="1:6" s="1" customFormat="1" ht="12.95" customHeight="1" x14ac:dyDescent="0.2">
      <c r="A104" s="5"/>
      <c r="D104" s="4"/>
      <c r="F104" s="4"/>
    </row>
    <row r="105" spans="1:6" s="1" customFormat="1" ht="12.95" customHeight="1" x14ac:dyDescent="0.2">
      <c r="A105" s="5"/>
      <c r="D105" s="4"/>
      <c r="F105" s="4"/>
    </row>
    <row r="106" spans="1:6" s="1" customFormat="1" ht="12.95" customHeight="1" x14ac:dyDescent="0.2">
      <c r="A106" s="5"/>
      <c r="D106" s="4"/>
      <c r="F106" s="4"/>
    </row>
    <row r="107" spans="1:6" s="1" customFormat="1" ht="12.95" customHeight="1" x14ac:dyDescent="0.2">
      <c r="A107" s="5"/>
      <c r="D107" s="4"/>
      <c r="F107" s="4"/>
    </row>
    <row r="108" spans="1:6" s="1" customFormat="1" ht="12.95" customHeight="1" x14ac:dyDescent="0.2">
      <c r="A108" s="5"/>
      <c r="D108" s="4"/>
      <c r="F108" s="4"/>
    </row>
    <row r="109" spans="1:6" s="1" customFormat="1" ht="12.95" customHeight="1" x14ac:dyDescent="0.2">
      <c r="A109" s="5"/>
      <c r="D109" s="4"/>
      <c r="F109" s="4"/>
    </row>
    <row r="110" spans="1:6" s="1" customFormat="1" ht="12.95" customHeight="1" x14ac:dyDescent="0.2">
      <c r="A110" s="5"/>
      <c r="D110" s="4"/>
      <c r="F110" s="4"/>
    </row>
    <row r="111" spans="1:6" s="1" customFormat="1" ht="12.95" customHeight="1" x14ac:dyDescent="0.2">
      <c r="A111" s="5"/>
      <c r="D111" s="4"/>
      <c r="F111" s="4"/>
    </row>
    <row r="112" spans="1:6" s="1" customFormat="1" ht="12.95" customHeight="1" x14ac:dyDescent="0.2">
      <c r="A112" s="5"/>
      <c r="D112" s="4"/>
      <c r="F112" s="4"/>
    </row>
    <row r="113" spans="1:6" s="1" customFormat="1" ht="12.95" customHeight="1" x14ac:dyDescent="0.2">
      <c r="A113" s="5"/>
      <c r="D113" s="4"/>
      <c r="F113" s="4"/>
    </row>
    <row r="114" spans="1:6" s="1" customFormat="1" ht="12.95" customHeight="1" x14ac:dyDescent="0.2">
      <c r="A114" s="5"/>
      <c r="D114" s="4"/>
      <c r="F114" s="4"/>
    </row>
    <row r="115" spans="1:6" s="1" customFormat="1" ht="12.95" customHeight="1" x14ac:dyDescent="0.2">
      <c r="A115" s="5"/>
      <c r="D115" s="4"/>
      <c r="F115" s="4"/>
    </row>
    <row r="116" spans="1:6" s="1" customFormat="1" ht="12.95" customHeight="1" x14ac:dyDescent="0.2">
      <c r="A116" s="5"/>
      <c r="D116" s="4"/>
      <c r="F116" s="4"/>
    </row>
    <row r="117" spans="1:6" s="1" customFormat="1" ht="12.95" customHeight="1" x14ac:dyDescent="0.2">
      <c r="A117" s="5"/>
      <c r="D117" s="4"/>
      <c r="F117" s="4"/>
    </row>
    <row r="118" spans="1:6" s="1" customFormat="1" ht="12.95" customHeight="1" x14ac:dyDescent="0.2">
      <c r="A118" s="5"/>
      <c r="D118" s="4"/>
      <c r="F118" s="4"/>
    </row>
    <row r="119" spans="1:6" s="1" customFormat="1" ht="12.95" customHeight="1" x14ac:dyDescent="0.2">
      <c r="A119" s="5"/>
      <c r="D119" s="4"/>
      <c r="F119" s="4"/>
    </row>
    <row r="120" spans="1:6" s="1" customFormat="1" ht="12.95" customHeight="1" x14ac:dyDescent="0.2">
      <c r="A120" s="5"/>
      <c r="D120" s="4"/>
      <c r="F120" s="4"/>
    </row>
    <row r="121" spans="1:6" s="1" customFormat="1" ht="12.95" customHeight="1" x14ac:dyDescent="0.2">
      <c r="A121" s="5"/>
      <c r="D121" s="4"/>
      <c r="F121" s="4"/>
    </row>
    <row r="122" spans="1:6" s="1" customFormat="1" ht="12.95" customHeight="1" x14ac:dyDescent="0.2">
      <c r="A122" s="5"/>
      <c r="D122" s="4"/>
      <c r="F122" s="4"/>
    </row>
    <row r="123" spans="1:6" s="1" customFormat="1" ht="12.95" customHeight="1" x14ac:dyDescent="0.2">
      <c r="A123" s="5"/>
      <c r="D123" s="4"/>
      <c r="F123" s="4"/>
    </row>
    <row r="124" spans="1:6" s="1" customFormat="1" ht="12.95" customHeight="1" x14ac:dyDescent="0.2">
      <c r="A124" s="5"/>
      <c r="D124" s="4"/>
      <c r="F124" s="4"/>
    </row>
    <row r="125" spans="1:6" s="1" customFormat="1" ht="12.95" customHeight="1" x14ac:dyDescent="0.2">
      <c r="A125" s="5"/>
      <c r="D125" s="4"/>
      <c r="F125" s="4"/>
    </row>
    <row r="126" spans="1:6" s="1" customFormat="1" ht="12.95" customHeight="1" x14ac:dyDescent="0.2">
      <c r="A126" s="5"/>
      <c r="D126" s="4"/>
      <c r="F126" s="4"/>
    </row>
    <row r="127" spans="1:6" s="1" customFormat="1" ht="12.95" customHeight="1" x14ac:dyDescent="0.2">
      <c r="A127" s="5"/>
      <c r="D127" s="4"/>
      <c r="F127" s="4"/>
    </row>
    <row r="128" spans="1:6" s="1" customFormat="1" ht="12.95" customHeight="1" x14ac:dyDescent="0.2">
      <c r="A128" s="5"/>
      <c r="D128" s="4"/>
      <c r="F128" s="4"/>
    </row>
    <row r="129" spans="1:6" s="1" customFormat="1" ht="12.95" customHeight="1" x14ac:dyDescent="0.2">
      <c r="A129" s="5"/>
      <c r="D129" s="4"/>
      <c r="F129" s="4"/>
    </row>
    <row r="130" spans="1:6" s="1" customFormat="1" ht="12.95" customHeight="1" x14ac:dyDescent="0.2">
      <c r="A130" s="5"/>
      <c r="D130" s="4"/>
      <c r="F130" s="4"/>
    </row>
    <row r="131" spans="1:6" s="1" customFormat="1" ht="12.95" customHeight="1" x14ac:dyDescent="0.2">
      <c r="A131" s="5"/>
      <c r="D131" s="4"/>
      <c r="F131" s="4"/>
    </row>
    <row r="132" spans="1:6" s="1" customFormat="1" ht="12.95" customHeight="1" x14ac:dyDescent="0.2">
      <c r="A132" s="5"/>
      <c r="D132" s="4"/>
      <c r="F132" s="4"/>
    </row>
    <row r="133" spans="1:6" s="1" customFormat="1" ht="12.95" customHeight="1" x14ac:dyDescent="0.2">
      <c r="A133" s="5"/>
      <c r="D133" s="4"/>
      <c r="F133" s="4"/>
    </row>
    <row r="134" spans="1:6" s="1" customFormat="1" ht="12.95" customHeight="1" x14ac:dyDescent="0.2">
      <c r="A134" s="5"/>
      <c r="D134" s="4"/>
      <c r="F134" s="4"/>
    </row>
    <row r="135" spans="1:6" s="1" customFormat="1" ht="12.95" customHeight="1" x14ac:dyDescent="0.2">
      <c r="A135" s="5"/>
      <c r="D135" s="4"/>
      <c r="F135" s="4"/>
    </row>
    <row r="136" spans="1:6" s="1" customFormat="1" ht="12.95" customHeight="1" x14ac:dyDescent="0.2">
      <c r="A136" s="5"/>
      <c r="D136" s="4"/>
      <c r="F136" s="4"/>
    </row>
    <row r="137" spans="1:6" s="1" customFormat="1" ht="12.95" customHeight="1" x14ac:dyDescent="0.2">
      <c r="A137" s="5"/>
      <c r="D137" s="4"/>
      <c r="F137" s="4"/>
    </row>
    <row r="138" spans="1:6" s="1" customFormat="1" ht="12.95" customHeight="1" x14ac:dyDescent="0.2">
      <c r="A138" s="5"/>
      <c r="D138" s="4"/>
      <c r="F138" s="4"/>
    </row>
    <row r="139" spans="1:6" s="1" customFormat="1" ht="12.95" customHeight="1" x14ac:dyDescent="0.2">
      <c r="A139" s="5"/>
      <c r="D139" s="4"/>
      <c r="F139" s="4"/>
    </row>
    <row r="140" spans="1:6" s="1" customFormat="1" ht="12.95" customHeight="1" x14ac:dyDescent="0.2">
      <c r="A140" s="5"/>
      <c r="D140" s="4"/>
      <c r="F140" s="4"/>
    </row>
    <row r="141" spans="1:6" s="1" customFormat="1" ht="12.95" customHeight="1" x14ac:dyDescent="0.2">
      <c r="A141" s="5"/>
      <c r="D141" s="4"/>
      <c r="F141" s="4"/>
    </row>
    <row r="142" spans="1:6" s="1" customFormat="1" ht="12.95" customHeight="1" x14ac:dyDescent="0.2">
      <c r="A142" s="5"/>
      <c r="D142" s="4"/>
      <c r="F142" s="4"/>
    </row>
    <row r="143" spans="1:6" s="1" customFormat="1" ht="12.95" customHeight="1" x14ac:dyDescent="0.2">
      <c r="A143" s="5"/>
      <c r="D143" s="4"/>
      <c r="F143" s="4"/>
    </row>
    <row r="144" spans="1:6" s="1" customFormat="1" ht="12.95" customHeight="1" x14ac:dyDescent="0.2">
      <c r="A144" s="5"/>
      <c r="D144" s="4"/>
      <c r="F144" s="4"/>
    </row>
    <row r="145" spans="1:6" s="1" customFormat="1" ht="12.95" customHeight="1" x14ac:dyDescent="0.2">
      <c r="A145" s="5"/>
      <c r="D145" s="4"/>
      <c r="F145" s="4"/>
    </row>
    <row r="146" spans="1:6" s="1" customFormat="1" ht="12.95" customHeight="1" x14ac:dyDescent="0.2">
      <c r="A146" s="5"/>
      <c r="D146" s="4"/>
      <c r="F146" s="4"/>
    </row>
    <row r="147" spans="1:6" s="1" customFormat="1" ht="12.95" customHeight="1" x14ac:dyDescent="0.2">
      <c r="A147" s="5"/>
      <c r="D147" s="4"/>
      <c r="F147" s="4"/>
    </row>
    <row r="148" spans="1:6" s="1" customFormat="1" ht="12.95" customHeight="1" x14ac:dyDescent="0.2">
      <c r="A148" s="5"/>
      <c r="D148" s="4"/>
      <c r="F148" s="4"/>
    </row>
    <row r="149" spans="1:6" s="1" customFormat="1" ht="12.95" customHeight="1" x14ac:dyDescent="0.2">
      <c r="A149" s="5"/>
      <c r="D149" s="4"/>
      <c r="F149" s="4"/>
    </row>
    <row r="150" spans="1:6" s="1" customFormat="1" ht="12.95" customHeight="1" x14ac:dyDescent="0.2">
      <c r="A150" s="5"/>
      <c r="D150" s="4"/>
      <c r="F150" s="4"/>
    </row>
    <row r="151" spans="1:6" s="1" customFormat="1" ht="12.95" customHeight="1" x14ac:dyDescent="0.2">
      <c r="A151" s="5"/>
      <c r="D151" s="4"/>
      <c r="F151" s="4"/>
    </row>
    <row r="152" spans="1:6" s="1" customFormat="1" ht="12.95" customHeight="1" x14ac:dyDescent="0.2">
      <c r="A152" s="5"/>
      <c r="D152" s="4"/>
      <c r="F152" s="4"/>
    </row>
    <row r="153" spans="1:6" s="1" customFormat="1" ht="12.95" customHeight="1" x14ac:dyDescent="0.2">
      <c r="A153" s="5"/>
      <c r="D153" s="4"/>
      <c r="F153" s="4"/>
    </row>
    <row r="154" spans="1:6" s="1" customFormat="1" ht="12.95" customHeight="1" x14ac:dyDescent="0.2">
      <c r="A154" s="5"/>
      <c r="D154" s="4"/>
      <c r="F154" s="4"/>
    </row>
    <row r="155" spans="1:6" s="1" customFormat="1" ht="12.95" customHeight="1" x14ac:dyDescent="0.2">
      <c r="A155" s="5"/>
      <c r="D155" s="4"/>
      <c r="F155" s="4"/>
    </row>
    <row r="156" spans="1:6" s="1" customFormat="1" ht="12.95" customHeight="1" x14ac:dyDescent="0.2">
      <c r="A156" s="5"/>
      <c r="D156" s="4"/>
      <c r="F156" s="4"/>
    </row>
    <row r="157" spans="1:6" s="1" customFormat="1" ht="12.95" customHeight="1" x14ac:dyDescent="0.2">
      <c r="A157" s="5"/>
      <c r="D157" s="4"/>
      <c r="F157" s="4"/>
    </row>
    <row r="158" spans="1:6" s="1" customFormat="1" ht="12.95" customHeight="1" x14ac:dyDescent="0.2">
      <c r="A158" s="5"/>
      <c r="D158" s="4"/>
      <c r="F158" s="4"/>
    </row>
    <row r="159" spans="1:6" s="1" customFormat="1" ht="12.95" customHeight="1" x14ac:dyDescent="0.2">
      <c r="A159" s="5"/>
      <c r="D159" s="4"/>
      <c r="F159" s="4"/>
    </row>
    <row r="160" spans="1:6" s="1" customFormat="1" ht="12.95" customHeight="1" x14ac:dyDescent="0.2">
      <c r="A160" s="5"/>
      <c r="D160" s="4"/>
      <c r="F160" s="4"/>
    </row>
    <row r="161" spans="1:6" s="1" customFormat="1" ht="12.95" customHeight="1" x14ac:dyDescent="0.2">
      <c r="A161" s="5"/>
      <c r="D161" s="4"/>
      <c r="F161" s="4"/>
    </row>
    <row r="162" spans="1:6" s="1" customFormat="1" ht="12.95" customHeight="1" x14ac:dyDescent="0.2">
      <c r="A162" s="5"/>
      <c r="D162" s="4"/>
      <c r="F162" s="4"/>
    </row>
    <row r="163" spans="1:6" s="1" customFormat="1" ht="12.95" customHeight="1" x14ac:dyDescent="0.2">
      <c r="A163" s="5"/>
      <c r="D163" s="4"/>
      <c r="F163" s="4"/>
    </row>
    <row r="164" spans="1:6" s="1" customFormat="1" ht="12.95" customHeight="1" x14ac:dyDescent="0.2">
      <c r="A164" s="5"/>
      <c r="D164" s="4"/>
      <c r="F164" s="4"/>
    </row>
    <row r="165" spans="1:6" s="1" customFormat="1" ht="12.95" customHeight="1" x14ac:dyDescent="0.2">
      <c r="A165" s="5"/>
      <c r="D165" s="4"/>
      <c r="F165" s="4"/>
    </row>
    <row r="166" spans="1:6" s="1" customFormat="1" ht="12.95" customHeight="1" x14ac:dyDescent="0.2">
      <c r="A166" s="5"/>
      <c r="D166" s="4"/>
      <c r="F166" s="4"/>
    </row>
    <row r="167" spans="1:6" s="1" customFormat="1" ht="12.95" customHeight="1" x14ac:dyDescent="0.2">
      <c r="A167" s="5"/>
      <c r="D167" s="4"/>
      <c r="F167" s="4"/>
    </row>
    <row r="168" spans="1:6" s="1" customFormat="1" ht="12.95" customHeight="1" x14ac:dyDescent="0.2">
      <c r="A168" s="5"/>
      <c r="D168" s="4"/>
      <c r="F168" s="4"/>
    </row>
    <row r="169" spans="1:6" s="1" customFormat="1" ht="12.95" customHeight="1" x14ac:dyDescent="0.2">
      <c r="A169" s="5"/>
      <c r="D169" s="4"/>
      <c r="F169" s="4"/>
    </row>
    <row r="170" spans="1:6" s="1" customFormat="1" ht="12.95" customHeight="1" x14ac:dyDescent="0.2">
      <c r="A170" s="5"/>
      <c r="D170" s="4"/>
      <c r="F170" s="4"/>
    </row>
    <row r="171" spans="1:6" s="1" customFormat="1" ht="12.95" customHeight="1" x14ac:dyDescent="0.2">
      <c r="A171" s="5"/>
      <c r="D171" s="4"/>
      <c r="F171" s="4"/>
    </row>
    <row r="172" spans="1:6" s="1" customFormat="1" ht="12.95" customHeight="1" x14ac:dyDescent="0.2">
      <c r="A172" s="5"/>
      <c r="D172" s="4"/>
      <c r="F172" s="4"/>
    </row>
    <row r="173" spans="1:6" s="1" customFormat="1" ht="12.95" customHeight="1" x14ac:dyDescent="0.2">
      <c r="A173" s="5"/>
      <c r="D173" s="4"/>
      <c r="F173" s="4"/>
    </row>
    <row r="174" spans="1:6" s="1" customFormat="1" ht="12.95" customHeight="1" x14ac:dyDescent="0.2">
      <c r="A174" s="5"/>
      <c r="D174" s="4"/>
      <c r="F174" s="4"/>
    </row>
    <row r="175" spans="1:6" s="1" customFormat="1" ht="12.95" customHeight="1" x14ac:dyDescent="0.2">
      <c r="A175" s="5"/>
      <c r="D175" s="4"/>
      <c r="F175" s="4"/>
    </row>
    <row r="176" spans="1:6" s="1" customFormat="1" ht="12.95" customHeight="1" x14ac:dyDescent="0.2">
      <c r="A176" s="5"/>
      <c r="D176" s="4"/>
      <c r="F176" s="4"/>
    </row>
    <row r="177" spans="1:6" s="1" customFormat="1" ht="12.95" customHeight="1" x14ac:dyDescent="0.2">
      <c r="A177" s="5"/>
      <c r="D177" s="4"/>
      <c r="F177" s="4"/>
    </row>
    <row r="178" spans="1:6" s="1" customFormat="1" ht="12.95" customHeight="1" x14ac:dyDescent="0.2">
      <c r="A178" s="5"/>
      <c r="D178" s="4"/>
      <c r="F178" s="4"/>
    </row>
    <row r="179" spans="1:6" s="1" customFormat="1" ht="12.95" customHeight="1" x14ac:dyDescent="0.2">
      <c r="A179" s="5"/>
      <c r="D179" s="4"/>
      <c r="F179" s="4"/>
    </row>
    <row r="180" spans="1:6" s="1" customFormat="1" ht="12.95" customHeight="1" x14ac:dyDescent="0.2">
      <c r="A180" s="5"/>
      <c r="D180" s="4"/>
      <c r="F180" s="4"/>
    </row>
    <row r="181" spans="1:6" s="1" customFormat="1" ht="12.95" customHeight="1" x14ac:dyDescent="0.2">
      <c r="A181" s="5"/>
      <c r="D181" s="4"/>
      <c r="F181" s="4"/>
    </row>
    <row r="182" spans="1:6" s="1" customFormat="1" ht="12.95" customHeight="1" x14ac:dyDescent="0.2">
      <c r="A182" s="5"/>
      <c r="D182" s="4"/>
      <c r="F182" s="4"/>
    </row>
    <row r="183" spans="1:6" s="1" customFormat="1" ht="12.95" customHeight="1" x14ac:dyDescent="0.2">
      <c r="A183" s="5"/>
      <c r="D183" s="4"/>
      <c r="F183" s="4"/>
    </row>
    <row r="184" spans="1:6" s="1" customFormat="1" ht="12.95" customHeight="1" x14ac:dyDescent="0.2">
      <c r="A184" s="5"/>
      <c r="D184" s="4"/>
      <c r="F184" s="4"/>
    </row>
    <row r="185" spans="1:6" s="1" customFormat="1" ht="12.95" customHeight="1" x14ac:dyDescent="0.2">
      <c r="A185" s="5"/>
      <c r="D185" s="4"/>
      <c r="F185" s="4"/>
    </row>
    <row r="186" spans="1:6" s="1" customFormat="1" ht="12.95" customHeight="1" x14ac:dyDescent="0.2">
      <c r="A186" s="5"/>
      <c r="D186" s="4"/>
      <c r="F186" s="4"/>
    </row>
    <row r="187" spans="1:6" s="1" customFormat="1" ht="12.95" customHeight="1" x14ac:dyDescent="0.2">
      <c r="A187" s="5"/>
      <c r="D187" s="4"/>
      <c r="F187" s="4"/>
    </row>
    <row r="188" spans="1:6" s="1" customFormat="1" ht="12.95" customHeight="1" x14ac:dyDescent="0.2">
      <c r="A188" s="5"/>
      <c r="D188" s="4"/>
      <c r="F188" s="4"/>
    </row>
    <row r="189" spans="1:6" s="1" customFormat="1" ht="12.95" customHeight="1" x14ac:dyDescent="0.2">
      <c r="A189" s="5"/>
      <c r="D189" s="4"/>
      <c r="F189" s="4"/>
    </row>
    <row r="190" spans="1:6" s="1" customFormat="1" ht="12.95" customHeight="1" x14ac:dyDescent="0.2">
      <c r="A190" s="5"/>
      <c r="D190" s="4"/>
      <c r="F190" s="4"/>
    </row>
    <row r="191" spans="1:6" s="1" customFormat="1" ht="12.95" customHeight="1" x14ac:dyDescent="0.2">
      <c r="A191" s="5"/>
      <c r="D191" s="4"/>
      <c r="F191" s="4"/>
    </row>
    <row r="192" spans="1:6" s="1" customFormat="1" ht="12.95" customHeight="1" x14ac:dyDescent="0.2">
      <c r="A192" s="5"/>
      <c r="D192" s="4"/>
      <c r="F192" s="4"/>
    </row>
    <row r="193" spans="1:6" s="1" customFormat="1" ht="12.95" customHeight="1" x14ac:dyDescent="0.2">
      <c r="A193" s="5"/>
      <c r="D193" s="4"/>
      <c r="F193" s="4"/>
    </row>
    <row r="194" spans="1:6" s="1" customFormat="1" ht="12.95" customHeight="1" x14ac:dyDescent="0.2">
      <c r="A194" s="5"/>
      <c r="D194" s="4"/>
      <c r="F194" s="4"/>
    </row>
    <row r="195" spans="1:6" s="1" customFormat="1" ht="12.95" customHeight="1" x14ac:dyDescent="0.2">
      <c r="A195" s="5"/>
      <c r="D195" s="4"/>
      <c r="F195" s="4"/>
    </row>
    <row r="196" spans="1:6" s="1" customFormat="1" ht="12.95" customHeight="1" x14ac:dyDescent="0.2">
      <c r="A196" s="5"/>
      <c r="D196" s="4"/>
      <c r="F196" s="4"/>
    </row>
    <row r="197" spans="1:6" s="1" customFormat="1" ht="12.95" customHeight="1" x14ac:dyDescent="0.2">
      <c r="A197" s="5"/>
      <c r="D197" s="4"/>
      <c r="F197" s="4"/>
    </row>
    <row r="198" spans="1:6" s="1" customFormat="1" ht="12.95" customHeight="1" x14ac:dyDescent="0.2">
      <c r="A198" s="5"/>
      <c r="D198" s="4"/>
      <c r="F198" s="4"/>
    </row>
    <row r="199" spans="1:6" s="1" customFormat="1" ht="12.95" customHeight="1" x14ac:dyDescent="0.2">
      <c r="A199" s="5"/>
      <c r="D199" s="4"/>
      <c r="F199" s="4"/>
    </row>
    <row r="200" spans="1:6" s="1" customFormat="1" ht="12.95" customHeight="1" x14ac:dyDescent="0.2">
      <c r="A200" s="5"/>
      <c r="D200" s="4"/>
      <c r="F200" s="4"/>
    </row>
    <row r="201" spans="1:6" s="1" customFormat="1" ht="12.95" customHeight="1" x14ac:dyDescent="0.2">
      <c r="A201" s="5"/>
      <c r="D201" s="4"/>
      <c r="F201" s="4"/>
    </row>
    <row r="202" spans="1:6" s="1" customFormat="1" ht="12.95" customHeight="1" x14ac:dyDescent="0.2">
      <c r="A202" s="5"/>
      <c r="D202" s="4"/>
      <c r="F202" s="4"/>
    </row>
    <row r="203" spans="1:6" s="1" customFormat="1" ht="12.95" customHeight="1" x14ac:dyDescent="0.2">
      <c r="A203" s="5"/>
      <c r="D203" s="4"/>
      <c r="F203" s="4"/>
    </row>
  </sheetData>
  <mergeCells count="4">
    <mergeCell ref="B7:C7"/>
    <mergeCell ref="B8:C8"/>
    <mergeCell ref="B9:C9"/>
    <mergeCell ref="B18:C18"/>
  </mergeCells>
  <pageMargins left="0.78740157480314965" right="0.59055118110236227" top="0.19685039370078741" bottom="0.19685039370078741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E13" workbookViewId="0">
      <selection activeCell="J30" sqref="J30"/>
    </sheetView>
  </sheetViews>
  <sheetFormatPr defaultRowHeight="15" x14ac:dyDescent="0.25"/>
  <cols>
    <col min="1" max="1" width="27.140625" hidden="1" customWidth="1"/>
    <col min="2" max="2" width="27.42578125" hidden="1" customWidth="1"/>
    <col min="3" max="3" width="0" hidden="1" customWidth="1"/>
    <col min="4" max="4" width="27.42578125" hidden="1" customWidth="1"/>
    <col min="5" max="5" width="7.140625" customWidth="1"/>
    <col min="6" max="6" width="49.7109375" customWidth="1"/>
    <col min="7" max="7" width="9.140625" style="39"/>
    <col min="8" max="8" width="11.42578125" style="39" customWidth="1"/>
    <col min="9" max="9" width="12.140625" style="41" customWidth="1"/>
  </cols>
  <sheetData>
    <row r="1" spans="1:10" ht="28.5" customHeight="1" x14ac:dyDescent="0.25">
      <c r="A1" s="19" t="s">
        <v>121</v>
      </c>
      <c r="B1" s="20" t="s">
        <v>122</v>
      </c>
      <c r="D1" s="20" t="s">
        <v>122</v>
      </c>
      <c r="E1" s="35"/>
      <c r="F1" s="35" t="s">
        <v>121</v>
      </c>
      <c r="G1" s="36" t="s">
        <v>158</v>
      </c>
      <c r="H1" s="36" t="s">
        <v>159</v>
      </c>
      <c r="I1" s="42" t="s">
        <v>160</v>
      </c>
      <c r="J1" s="35"/>
    </row>
    <row r="2" spans="1:10" ht="24.95" customHeight="1" x14ac:dyDescent="0.25">
      <c r="A2" s="25" t="s">
        <v>125</v>
      </c>
      <c r="B2" s="30"/>
      <c r="D2" s="30"/>
      <c r="E2" s="35">
        <v>1</v>
      </c>
      <c r="F2" s="37" t="s">
        <v>161</v>
      </c>
      <c r="G2" s="36" t="s">
        <v>162</v>
      </c>
      <c r="H2" s="36" t="s">
        <v>163</v>
      </c>
      <c r="I2" s="43">
        <v>30543.48</v>
      </c>
      <c r="J2" s="35"/>
    </row>
    <row r="3" spans="1:10" ht="24.95" customHeight="1" x14ac:dyDescent="0.25">
      <c r="A3" s="21" t="s">
        <v>126</v>
      </c>
      <c r="B3" s="31"/>
      <c r="D3" s="31">
        <v>142918.75</v>
      </c>
      <c r="E3" s="35">
        <v>2</v>
      </c>
      <c r="F3" s="37" t="s">
        <v>164</v>
      </c>
      <c r="G3" s="36" t="s">
        <v>162</v>
      </c>
      <c r="H3" s="40">
        <v>43931</v>
      </c>
      <c r="I3" s="42">
        <v>2059.5500000000002</v>
      </c>
      <c r="J3" s="35"/>
    </row>
    <row r="4" spans="1:10" ht="24.95" customHeight="1" x14ac:dyDescent="0.25">
      <c r="A4" s="21" t="s">
        <v>127</v>
      </c>
      <c r="B4" s="31"/>
      <c r="D4" s="31">
        <v>161688.84</v>
      </c>
      <c r="E4" s="35">
        <v>3</v>
      </c>
      <c r="F4" s="37" t="s">
        <v>165</v>
      </c>
      <c r="G4" s="36" t="s">
        <v>162</v>
      </c>
      <c r="H4" s="40">
        <v>43969</v>
      </c>
      <c r="I4" s="43">
        <v>1879.87</v>
      </c>
      <c r="J4" s="35"/>
    </row>
    <row r="5" spans="1:10" ht="24.95" customHeight="1" x14ac:dyDescent="0.25">
      <c r="A5" s="21" t="s">
        <v>128</v>
      </c>
      <c r="B5" s="31"/>
      <c r="D5" s="31">
        <v>3183.58</v>
      </c>
      <c r="E5" s="35">
        <v>4</v>
      </c>
      <c r="F5" s="37" t="s">
        <v>166</v>
      </c>
      <c r="G5" s="36" t="s">
        <v>167</v>
      </c>
      <c r="H5" s="40">
        <v>43983</v>
      </c>
      <c r="I5" s="42">
        <v>31450</v>
      </c>
      <c r="J5" s="35"/>
    </row>
    <row r="6" spans="1:10" ht="24.95" customHeight="1" x14ac:dyDescent="0.25">
      <c r="A6" s="21" t="s">
        <v>129</v>
      </c>
      <c r="B6" s="31"/>
      <c r="D6" s="31">
        <v>693.76</v>
      </c>
      <c r="E6" s="35">
        <v>5</v>
      </c>
      <c r="F6" s="37" t="s">
        <v>168</v>
      </c>
      <c r="G6" s="36" t="s">
        <v>169</v>
      </c>
      <c r="H6" s="40">
        <v>43985</v>
      </c>
      <c r="I6" s="42">
        <v>125923.14</v>
      </c>
      <c r="J6" s="35"/>
    </row>
    <row r="7" spans="1:10" ht="24.95" customHeight="1" x14ac:dyDescent="0.25">
      <c r="A7" s="23" t="s">
        <v>130</v>
      </c>
      <c r="B7" s="31"/>
      <c r="D7" s="31">
        <v>13815.19</v>
      </c>
      <c r="E7" s="35">
        <v>6</v>
      </c>
      <c r="F7" s="37" t="s">
        <v>181</v>
      </c>
      <c r="G7" s="36" t="s">
        <v>170</v>
      </c>
      <c r="H7" s="40">
        <v>43996</v>
      </c>
      <c r="I7" s="42">
        <v>13324.35</v>
      </c>
      <c r="J7" s="35"/>
    </row>
    <row r="8" spans="1:10" ht="24.95" customHeight="1" x14ac:dyDescent="0.25">
      <c r="A8" s="21" t="s">
        <v>154</v>
      </c>
      <c r="B8" s="31"/>
      <c r="D8" s="31">
        <v>121156.94</v>
      </c>
      <c r="E8" s="35">
        <v>7</v>
      </c>
      <c r="F8" s="37" t="s">
        <v>171</v>
      </c>
      <c r="G8" s="36" t="s">
        <v>172</v>
      </c>
      <c r="H8" s="40">
        <v>43993</v>
      </c>
      <c r="I8" s="42">
        <v>20052.25</v>
      </c>
      <c r="J8" s="35"/>
    </row>
    <row r="9" spans="1:10" ht="24.95" customHeight="1" x14ac:dyDescent="0.25">
      <c r="A9" s="22" t="s">
        <v>131</v>
      </c>
      <c r="B9" s="31"/>
      <c r="D9" s="31">
        <f>889.91</f>
        <v>889.91</v>
      </c>
      <c r="E9" s="35">
        <v>8</v>
      </c>
      <c r="F9" s="37" t="s">
        <v>180</v>
      </c>
      <c r="G9" s="36" t="s">
        <v>173</v>
      </c>
      <c r="H9" s="40">
        <v>43961</v>
      </c>
      <c r="I9" s="42">
        <v>13842.65</v>
      </c>
      <c r="J9" s="35"/>
    </row>
    <row r="10" spans="1:10" ht="24.95" customHeight="1" x14ac:dyDescent="0.25">
      <c r="A10" s="22" t="s">
        <v>132</v>
      </c>
      <c r="B10" s="31"/>
      <c r="D10" s="31"/>
      <c r="E10" s="35">
        <v>9</v>
      </c>
      <c r="F10" s="37" t="s">
        <v>179</v>
      </c>
      <c r="G10" s="36" t="s">
        <v>174</v>
      </c>
      <c r="H10" s="40">
        <v>43931</v>
      </c>
      <c r="I10" s="42">
        <v>12498.56</v>
      </c>
      <c r="J10" s="35"/>
    </row>
    <row r="11" spans="1:10" ht="24.95" customHeight="1" x14ac:dyDescent="0.25">
      <c r="A11" s="23" t="s">
        <v>133</v>
      </c>
      <c r="B11" s="31"/>
      <c r="D11" s="31">
        <v>1861.44</v>
      </c>
      <c r="E11" s="35">
        <v>10</v>
      </c>
      <c r="F11" s="38" t="s">
        <v>175</v>
      </c>
      <c r="G11" s="36" t="s">
        <v>176</v>
      </c>
      <c r="H11" s="40">
        <v>43951</v>
      </c>
      <c r="I11" s="42">
        <v>11966.57</v>
      </c>
      <c r="J11" s="35"/>
    </row>
    <row r="12" spans="1:10" ht="24.95" customHeight="1" x14ac:dyDescent="0.25">
      <c r="A12" s="22" t="s">
        <v>134</v>
      </c>
      <c r="B12" s="31"/>
      <c r="D12" s="31">
        <v>6599.22</v>
      </c>
      <c r="E12" s="35">
        <v>11</v>
      </c>
      <c r="F12" s="38" t="s">
        <v>177</v>
      </c>
      <c r="G12" s="36" t="s">
        <v>178</v>
      </c>
      <c r="H12" s="40">
        <v>44029</v>
      </c>
      <c r="I12" s="42">
        <v>107715.4</v>
      </c>
      <c r="J12" s="35"/>
    </row>
    <row r="13" spans="1:10" ht="24.95" customHeight="1" x14ac:dyDescent="0.25">
      <c r="A13" s="21" t="s">
        <v>135</v>
      </c>
      <c r="B13" s="31"/>
      <c r="D13" s="31">
        <v>23111.52</v>
      </c>
      <c r="E13" s="35">
        <v>12</v>
      </c>
      <c r="F13" s="37" t="s">
        <v>182</v>
      </c>
      <c r="G13" s="36" t="s">
        <v>183</v>
      </c>
      <c r="H13" s="40">
        <v>44018</v>
      </c>
      <c r="I13" s="42">
        <v>5280.33</v>
      </c>
      <c r="J13" s="35"/>
    </row>
    <row r="14" spans="1:10" ht="24.95" customHeight="1" x14ac:dyDescent="0.25">
      <c r="A14" s="23" t="s">
        <v>136</v>
      </c>
      <c r="B14" s="31"/>
      <c r="D14" s="31">
        <f>407.8+1018.26</f>
        <v>1426.06</v>
      </c>
      <c r="E14" s="35">
        <v>13</v>
      </c>
      <c r="F14" s="38" t="s">
        <v>184</v>
      </c>
      <c r="G14" s="36" t="s">
        <v>185</v>
      </c>
      <c r="H14" s="40">
        <v>44019</v>
      </c>
      <c r="I14" s="42">
        <v>4227.03</v>
      </c>
      <c r="J14" s="35"/>
    </row>
    <row r="15" spans="1:10" ht="24.95" customHeight="1" x14ac:dyDescent="0.25">
      <c r="A15" s="26" t="s">
        <v>137</v>
      </c>
      <c r="B15" s="31"/>
      <c r="D15" s="31"/>
      <c r="E15" s="35">
        <v>14</v>
      </c>
      <c r="F15" s="38" t="s">
        <v>186</v>
      </c>
      <c r="G15" s="36" t="s">
        <v>187</v>
      </c>
      <c r="H15" s="40">
        <v>44021</v>
      </c>
      <c r="I15" s="42">
        <v>4871.47</v>
      </c>
      <c r="J15" s="35"/>
    </row>
    <row r="16" spans="1:10" ht="24.95" customHeight="1" x14ac:dyDescent="0.25">
      <c r="A16" s="23" t="s">
        <v>138</v>
      </c>
      <c r="B16" s="31"/>
      <c r="D16" s="31">
        <f>692.86+1469.7</f>
        <v>2162.56</v>
      </c>
      <c r="E16" s="35">
        <v>15</v>
      </c>
      <c r="F16" s="38" t="s">
        <v>188</v>
      </c>
      <c r="G16" s="36" t="s">
        <v>189</v>
      </c>
      <c r="H16" s="40">
        <v>43993</v>
      </c>
      <c r="I16" s="54">
        <v>17245.71</v>
      </c>
      <c r="J16" s="35"/>
    </row>
    <row r="17" spans="1:10" ht="24.95" customHeight="1" x14ac:dyDescent="0.25">
      <c r="A17" s="26" t="s">
        <v>139</v>
      </c>
      <c r="B17" s="33"/>
      <c r="D17" s="33"/>
      <c r="E17" s="35">
        <v>16</v>
      </c>
      <c r="F17" s="38" t="s">
        <v>190</v>
      </c>
      <c r="G17" s="36" t="s">
        <v>189</v>
      </c>
      <c r="H17" s="40">
        <v>44032</v>
      </c>
      <c r="I17" s="42">
        <v>336.14</v>
      </c>
      <c r="J17" s="35"/>
    </row>
    <row r="18" spans="1:10" ht="24.95" customHeight="1" x14ac:dyDescent="0.25">
      <c r="A18" s="23" t="s">
        <v>140</v>
      </c>
      <c r="B18" s="31"/>
      <c r="D18" s="31">
        <v>21684.11</v>
      </c>
      <c r="E18" s="35">
        <v>17</v>
      </c>
      <c r="F18" s="38" t="s">
        <v>191</v>
      </c>
      <c r="G18" s="36" t="s">
        <v>192</v>
      </c>
      <c r="H18" s="40">
        <v>44029</v>
      </c>
      <c r="I18" s="42">
        <v>4134.95</v>
      </c>
      <c r="J18" s="35"/>
    </row>
    <row r="19" spans="1:10" ht="24.95" customHeight="1" x14ac:dyDescent="0.25">
      <c r="A19" s="23" t="s">
        <v>148</v>
      </c>
      <c r="B19" s="31"/>
      <c r="D19" s="31">
        <f>942.71+2828.12</f>
        <v>3770.83</v>
      </c>
      <c r="E19" s="35">
        <v>18</v>
      </c>
      <c r="F19" s="38" t="s">
        <v>193</v>
      </c>
      <c r="G19" s="36" t="s">
        <v>194</v>
      </c>
      <c r="H19" s="40">
        <v>44040</v>
      </c>
      <c r="I19" s="42">
        <v>3987.64</v>
      </c>
      <c r="J19" s="35"/>
    </row>
    <row r="20" spans="1:10" ht="24.95" customHeight="1" x14ac:dyDescent="0.25">
      <c r="A20" s="27" t="s">
        <v>141</v>
      </c>
      <c r="B20" s="31"/>
      <c r="D20" s="31"/>
      <c r="E20" s="35">
        <v>19</v>
      </c>
      <c r="F20" s="38" t="s">
        <v>195</v>
      </c>
      <c r="G20" s="36" t="s">
        <v>196</v>
      </c>
      <c r="H20" s="40">
        <v>44050</v>
      </c>
      <c r="I20" s="42">
        <v>93044.479999999996</v>
      </c>
      <c r="J20" s="35"/>
    </row>
    <row r="21" spans="1:10" ht="24.95" customHeight="1" x14ac:dyDescent="0.25">
      <c r="A21" s="23" t="s">
        <v>142</v>
      </c>
      <c r="B21" s="31"/>
      <c r="D21" s="31">
        <v>95977.77</v>
      </c>
      <c r="E21" s="35">
        <v>20</v>
      </c>
      <c r="F21" s="38" t="s">
        <v>200</v>
      </c>
      <c r="G21" s="36" t="s">
        <v>198</v>
      </c>
      <c r="H21" s="40">
        <v>44104</v>
      </c>
      <c r="I21" s="42">
        <v>7252.47</v>
      </c>
      <c r="J21" s="35"/>
    </row>
    <row r="22" spans="1:10" ht="36" customHeight="1" x14ac:dyDescent="0.25">
      <c r="A22" s="23" t="s">
        <v>149</v>
      </c>
      <c r="B22" s="31"/>
      <c r="D22" s="31">
        <f>3376.16</f>
        <v>3376.16</v>
      </c>
      <c r="E22" s="35">
        <v>21</v>
      </c>
      <c r="F22" s="37" t="s">
        <v>197</v>
      </c>
      <c r="G22" s="36" t="s">
        <v>199</v>
      </c>
      <c r="H22" s="40">
        <v>44135</v>
      </c>
      <c r="I22" s="42">
        <v>32249.67</v>
      </c>
      <c r="J22" s="35"/>
    </row>
    <row r="23" spans="1:10" ht="50.25" customHeight="1" x14ac:dyDescent="0.25">
      <c r="A23" s="23" t="s">
        <v>150</v>
      </c>
      <c r="B23" s="31"/>
      <c r="D23" s="31">
        <v>20599.240000000002</v>
      </c>
      <c r="E23" s="35">
        <v>22</v>
      </c>
      <c r="F23" s="37" t="s">
        <v>211</v>
      </c>
      <c r="G23" s="36" t="s">
        <v>201</v>
      </c>
      <c r="H23" s="40">
        <v>44165</v>
      </c>
      <c r="I23" s="42">
        <v>27684.400000000001</v>
      </c>
      <c r="J23" s="35"/>
    </row>
    <row r="24" spans="1:10" ht="24.95" customHeight="1" x14ac:dyDescent="0.25">
      <c r="A24" s="28" t="s">
        <v>143</v>
      </c>
      <c r="B24" s="31"/>
      <c r="D24" s="31">
        <v>7563.87</v>
      </c>
      <c r="E24" s="35">
        <v>23</v>
      </c>
      <c r="F24" s="38" t="s">
        <v>203</v>
      </c>
      <c r="G24" s="36" t="s">
        <v>202</v>
      </c>
      <c r="H24" s="40">
        <v>44195</v>
      </c>
      <c r="I24" s="42">
        <v>239850</v>
      </c>
      <c r="J24" s="35"/>
    </row>
    <row r="25" spans="1:10" ht="24.95" customHeight="1" x14ac:dyDescent="0.25">
      <c r="A25" s="23" t="s">
        <v>144</v>
      </c>
      <c r="B25" s="32"/>
      <c r="D25" s="32">
        <f>2165.96+3769.57+4737.16</f>
        <v>10672.69</v>
      </c>
      <c r="E25" s="45">
        <v>1</v>
      </c>
      <c r="F25" s="44" t="s">
        <v>217</v>
      </c>
      <c r="G25" s="36"/>
      <c r="H25" s="36"/>
      <c r="I25" s="42">
        <f>7703.84+1080</f>
        <v>8783.84</v>
      </c>
      <c r="J25" s="35"/>
    </row>
    <row r="26" spans="1:10" ht="24.95" customHeight="1" x14ac:dyDescent="0.25">
      <c r="A26" s="23" t="s">
        <v>151</v>
      </c>
      <c r="B26" s="32"/>
      <c r="D26" s="32"/>
      <c r="E26" s="45">
        <v>2</v>
      </c>
      <c r="F26" s="44" t="s">
        <v>204</v>
      </c>
      <c r="G26" s="36"/>
      <c r="H26" s="36"/>
      <c r="I26" s="42">
        <v>105800</v>
      </c>
      <c r="J26" s="35"/>
    </row>
    <row r="27" spans="1:10" ht="24.95" customHeight="1" x14ac:dyDescent="0.25">
      <c r="A27" s="23" t="s">
        <v>145</v>
      </c>
      <c r="B27" s="31"/>
      <c r="D27" s="31">
        <f>854.14+891.06+2943.87</f>
        <v>4689.07</v>
      </c>
      <c r="E27" s="45">
        <v>3</v>
      </c>
      <c r="F27" s="44" t="s">
        <v>205</v>
      </c>
      <c r="G27" s="36"/>
      <c r="H27" s="36"/>
      <c r="I27" s="42">
        <v>6935.03</v>
      </c>
      <c r="J27" s="35"/>
    </row>
    <row r="28" spans="1:10" ht="24.95" customHeight="1" x14ac:dyDescent="0.25">
      <c r="A28" s="29" t="s">
        <v>146</v>
      </c>
      <c r="B28" s="31"/>
      <c r="D28" s="31"/>
      <c r="E28" s="45">
        <v>4</v>
      </c>
      <c r="F28" s="44" t="s">
        <v>206</v>
      </c>
      <c r="G28" s="36"/>
      <c r="H28" s="36"/>
      <c r="I28" s="42">
        <v>11097.04</v>
      </c>
      <c r="J28" s="35"/>
    </row>
    <row r="29" spans="1:10" ht="31.5" customHeight="1" x14ac:dyDescent="0.25">
      <c r="A29" s="21" t="s">
        <v>147</v>
      </c>
      <c r="B29" s="31"/>
      <c r="D29" s="31">
        <v>1382.17</v>
      </c>
      <c r="E29" s="35">
        <v>24</v>
      </c>
      <c r="F29" s="46" t="s">
        <v>207</v>
      </c>
      <c r="G29" s="36" t="s">
        <v>210</v>
      </c>
      <c r="H29" s="40">
        <v>44195</v>
      </c>
      <c r="I29" s="42">
        <v>7930.04</v>
      </c>
      <c r="J29" s="35"/>
    </row>
    <row r="30" spans="1:10" ht="24.95" customHeight="1" x14ac:dyDescent="0.25">
      <c r="A30" s="21" t="s">
        <v>123</v>
      </c>
      <c r="B30" s="24">
        <f>SUM(B3:B29)</f>
        <v>0</v>
      </c>
      <c r="D30" s="24">
        <f>SUM(D3:D29)</f>
        <v>649223.67999999993</v>
      </c>
      <c r="E30" s="35">
        <v>25</v>
      </c>
      <c r="F30" s="35" t="s">
        <v>208</v>
      </c>
      <c r="G30" s="36" t="s">
        <v>209</v>
      </c>
      <c r="H30" s="40">
        <v>44196</v>
      </c>
      <c r="J30" s="55">
        <v>5110.8</v>
      </c>
    </row>
    <row r="31" spans="1:10" x14ac:dyDescent="0.25">
      <c r="E31" s="35">
        <v>26</v>
      </c>
      <c r="F31" s="35" t="s">
        <v>212</v>
      </c>
      <c r="G31" s="36"/>
      <c r="H31" s="40">
        <v>43903</v>
      </c>
      <c r="I31" s="42">
        <v>422.06</v>
      </c>
      <c r="J31" s="35"/>
    </row>
    <row r="32" spans="1:10" x14ac:dyDescent="0.25">
      <c r="E32" s="48">
        <v>2</v>
      </c>
      <c r="F32" s="35" t="s">
        <v>213</v>
      </c>
      <c r="G32" s="36"/>
      <c r="H32" s="40">
        <v>43912</v>
      </c>
      <c r="I32" s="42">
        <v>1116.32</v>
      </c>
      <c r="J32" s="35"/>
    </row>
    <row r="33" spans="5:10" x14ac:dyDescent="0.25">
      <c r="E33" s="48">
        <v>3</v>
      </c>
      <c r="F33" s="35" t="s">
        <v>214</v>
      </c>
      <c r="G33" s="36"/>
      <c r="H33" s="40">
        <v>43913</v>
      </c>
      <c r="I33" s="42">
        <v>4458.3999999999996</v>
      </c>
      <c r="J33" s="35"/>
    </row>
    <row r="34" spans="5:10" x14ac:dyDescent="0.25">
      <c r="E34" s="48">
        <v>4</v>
      </c>
      <c r="F34" s="35" t="s">
        <v>215</v>
      </c>
      <c r="G34" s="36"/>
      <c r="H34" s="40">
        <v>43909</v>
      </c>
      <c r="I34" s="42">
        <v>1636.71</v>
      </c>
      <c r="J34" s="35"/>
    </row>
    <row r="35" spans="5:10" x14ac:dyDescent="0.25">
      <c r="E35" s="48">
        <v>5</v>
      </c>
      <c r="F35" s="48" t="s">
        <v>216</v>
      </c>
      <c r="G35" s="36"/>
      <c r="H35" s="40">
        <v>43993</v>
      </c>
      <c r="I35" s="42">
        <v>5920.6</v>
      </c>
      <c r="J35" s="35"/>
    </row>
    <row r="36" spans="5:10" x14ac:dyDescent="0.25">
      <c r="E36" s="48"/>
      <c r="F36" s="35"/>
      <c r="G36" s="36"/>
      <c r="H36" s="40"/>
      <c r="I36" s="43">
        <f>SUM(I2:I35)</f>
        <v>965520.15</v>
      </c>
      <c r="J36" s="35"/>
    </row>
  </sheetData>
  <pageMargins left="0.70866141732283472" right="0.70866141732283472" top="0" bottom="0" header="0.31496062992125984" footer="0.31496062992125984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Текущий 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2021-03-12T05:32:38Z</dcterms:modified>
</cp:coreProperties>
</file>